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Start here" sheetId="1" state="visible" r:id="rId1"/>
    <sheet name="Dashboard" sheetId="2" state="visible" r:id="rId2"/>
    <sheet name="Quotes" sheetId="3" state="visible" r:id="rId3"/>
    <sheet name="Templates" sheetId="4" state="visible" r:id="rId4"/>
    <sheet name="Settings" sheetId="5" state="visible" r:id="rId5"/>
  </sheets>
  <definedNames>
    <definedName name="_xlnm._FilterDatabase" localSheetId="2" hidden="1">'Quotes'!$A$1:$N$500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#,##0.000"/>
    <numFmt numFmtId="166" formatCode="#,##0.000 &quot;OMR&quot;"/>
  </numFmts>
  <fonts count="15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</font>
    <font>
      <b val="1"/>
      <color rgb="00C00000"/>
    </font>
    <font>
      <b val="1"/>
      <color rgb="001F3A5F"/>
      <sz val="20"/>
    </font>
    <font>
      <color rgb="00666666"/>
    </font>
    <font>
      <b val="1"/>
      <color rgb="001F3A5F"/>
    </font>
    <font>
      <i val="1"/>
      <color rgb="00666666"/>
    </font>
    <font>
      <b val="1"/>
      <color rgb="00FFFFFF"/>
      <sz val="10"/>
    </font>
    <font>
      <b val="1"/>
      <color rgb="001F3A5F"/>
      <sz val="22"/>
    </font>
    <font>
      <color rgb="00555555"/>
      <sz val="10"/>
    </font>
    <font>
      <b val="1"/>
      <color rgb="001F3A5F"/>
      <sz val="14"/>
    </font>
    <font>
      <color rgb="00555555"/>
      <sz val="12"/>
    </font>
    <font>
      <color rgb="00222222"/>
      <sz val="11"/>
    </font>
  </fonts>
  <fills count="8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9E6"/>
      </patternFill>
    </fill>
    <fill>
      <patternFill patternType="solid">
        <fgColor rgb="000E7C86"/>
      </patternFill>
    </fill>
    <fill>
      <patternFill patternType="solid">
        <fgColor rgb="00F4F6F8"/>
      </patternFill>
    </fill>
    <fill>
      <patternFill patternType="solid">
        <fgColor rgb="00B23A3A"/>
      </patternFill>
    </fill>
    <fill>
      <patternFill patternType="solid">
        <fgColor rgb="00C98A00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left"/>
    </xf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1" fontId="10" fillId="5" borderId="1" applyAlignment="1" pivotButton="0" quotePrefix="0" xfId="0">
      <alignment horizontal="center" vertical="center"/>
    </xf>
    <xf numFmtId="166" fontId="10" fillId="5" borderId="1" applyAlignment="1" pivotButton="0" quotePrefix="0" xfId="0">
      <alignment horizontal="center" vertical="center"/>
    </xf>
    <xf numFmtId="9" fontId="10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 readingOrder="2"/>
    </xf>
    <xf numFmtId="0" fontId="12" fillId="0" borderId="0" pivotButton="0" quotePrefix="0" xfId="0"/>
    <xf numFmtId="0" fontId="1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right" vertical="top" readingOrder="2"/>
    </xf>
    <xf numFmtId="0" fontId="0" fillId="0" borderId="1" applyAlignment="1" pivotButton="0" quotePrefix="0" xfId="0">
      <alignment horizontal="right" vertical="top" wrapText="1" readingOrder="2"/>
    </xf>
    <xf numFmtId="0" fontId="1" fillId="4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right" readingOrder="2"/>
    </xf>
    <xf numFmtId="166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0" fillId="5" borderId="1" pivotButton="0" quotePrefix="0" xfId="0"/>
    <xf numFmtId="164" fontId="0" fillId="5" borderId="1" pivotButton="0" quotePrefix="0" xfId="0"/>
    <xf numFmtId="0" fontId="3" fillId="5" borderId="1" pivotButton="0" quotePrefix="0" xfId="0"/>
    <xf numFmtId="0" fontId="0" fillId="5" borderId="1" applyAlignment="1" pivotButton="0" quotePrefix="0" xfId="0">
      <alignment horizontal="right" readingOrder="2"/>
    </xf>
    <xf numFmtId="0" fontId="0" fillId="5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 wrapText="1" readingOrder="2"/>
    </xf>
    <xf numFmtId="0" fontId="1" fillId="2" borderId="0" applyAlignment="1" pivotButton="0" quotePrefix="0" xfId="0">
      <alignment horizontal="center" vertical="center"/>
    </xf>
    <xf numFmtId="0" fontId="0" fillId="3" borderId="1" applyAlignment="1" applyProtection="1" pivotButton="0" quotePrefix="0" xfId="0">
      <alignment vertical="top" wrapText="1"/>
      <protection locked="0" hidden="0"/>
    </xf>
    <xf numFmtId="0" fontId="0" fillId="3" borderId="1" applyAlignment="1" applyProtection="1" pivotButton="0" quotePrefix="0" xfId="0">
      <alignment horizontal="right" vertical="top" wrapText="1" readingOrder="2"/>
      <protection locked="0" hidden="0"/>
    </xf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readingOrder="2"/>
    </xf>
  </cellXfs>
  <cellStyles count="1">
    <cellStyle name="Normal" xfId="0" builtinId="0" hidden="0"/>
  </cellStyles>
  <dxfs count="8">
    <dxf>
      <font>
        <b val="1"/>
        <color rgb="009B1C1C"/>
      </font>
      <fill>
        <patternFill patternType="solid">
          <fgColor rgb="00F8C9C9"/>
        </patternFill>
      </fill>
    </dxf>
    <dxf>
      <font>
        <b val="1"/>
        <color rgb="007A5200"/>
      </font>
      <fill>
        <patternFill patternType="solid">
          <fgColor rgb="00FFE08A"/>
        </patternFill>
      </fill>
    </dxf>
    <dxf>
      <font>
        <b val="1"/>
        <color rgb="001E6B3A"/>
      </font>
      <fill>
        <patternFill patternType="solid">
          <fgColor rgb="00D5EFDF"/>
        </patternFill>
      </fill>
    </dxf>
    <dxf>
      <font>
        <b val="1"/>
        <color rgb="005B2C83"/>
      </font>
      <fill>
        <patternFill patternType="solid">
          <fgColor rgb="00E6D9F5"/>
        </patternFill>
      </fill>
    </dxf>
    <dxf>
      <fill>
        <patternFill patternType="solid">
          <fgColor rgb="00E6D9F5"/>
        </patternFill>
      </fill>
    </dxf>
    <dxf>
      <fill>
        <patternFill patternType="solid">
          <fgColor rgb="00BFE5CC"/>
        </patternFill>
      </fill>
    </dxf>
    <dxf>
      <fill>
        <patternFill patternType="solid">
          <fgColor rgb="00F2C4C4"/>
        </patternFill>
      </fill>
    </dxf>
    <dxf>
      <fill>
        <patternFill patternType="solid">
          <fgColor rgb="00DADD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9E5B"/>
    <outlinePr summaryBelow="1" summaryRight="1"/>
    <pageSetUpPr/>
  </sheetPr>
  <dimension ref="B1:B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34" customHeight="1">
      <c r="B1" s="1" t="inlineStr">
        <is>
          <t>Quote follow-up tracker  |  متتبع متابعة عروض الأسعار</t>
        </is>
      </c>
    </row>
    <row r="2">
      <c r="B2" s="2" t="inlineStr">
        <is>
          <t>Never lose track of a quote. / لا تفقد متابعة أي عرض سعر.</t>
        </is>
      </c>
    </row>
    <row r="3">
      <c r="B3" s="3" t="inlineStr"/>
    </row>
    <row r="4">
      <c r="B4" s="4" t="inlineStr">
        <is>
          <t>How it works  |  كيف يعمل</t>
        </is>
      </c>
    </row>
    <row r="5">
      <c r="B5" s="3" t="inlineStr">
        <is>
          <t>1.  Go to the Quotes sheet and type each enquiry in the yellow cells (columns A–H). / سجّل كل استفسار في الخلايا الصفراء.</t>
        </is>
      </c>
    </row>
    <row r="6">
      <c r="B6" s="3" t="inlineStr">
        <is>
          <t>2.  Change the Status as the job moves on. Pick it from the list. / غيّر الحالة من القائمة مع تقدم الطلب.</t>
        </is>
      </c>
    </row>
    <row r="7">
      <c r="B7" s="3" t="inlineStr">
        <is>
          <t>3.  Grey and teal columns calculate by themselves: next follow-up date, OVERDUE / DUE TODAY flag, and a copy-ready WhatsApp message in English and Arabic. / الأعمدة الرمادية تُحسب تلقائياً.</t>
        </is>
      </c>
    </row>
    <row r="8">
      <c r="B8" s="3" t="inlineStr">
        <is>
          <t>4.  Open the Dashboard each morning: it lists who to follow up with first. / افتح لوحة المتابعة كل صباح.</t>
        </is>
      </c>
    </row>
    <row r="9">
      <c r="B9" s="3" t="inlineStr">
        <is>
          <t>5.  Copy the message and send it yourself. The tracker never sends anything. / انسخ الرسالة وأرسلها بنفسك. النظام لا يرسل شيئاً.</t>
        </is>
      </c>
    </row>
    <row r="10">
      <c r="B10" s="3" t="inlineStr"/>
    </row>
    <row r="11">
      <c r="B11" s="4" t="inlineStr">
        <is>
          <t>Colours  |  الألوان</t>
        </is>
      </c>
    </row>
    <row r="12">
      <c r="B12" s="3" t="inlineStr">
        <is>
          <t>Yellow cells = you type here.   Grey cells = automatic, locked.   Red = overdue.   Amber = due today.   Green = upcoming.</t>
        </is>
      </c>
    </row>
    <row r="13">
      <c r="B13" s="3" t="inlineStr"/>
    </row>
    <row r="14">
      <c r="B14" s="4" t="inlineStr">
        <is>
          <t>Settings  |  الإعدادات</t>
        </is>
      </c>
    </row>
    <row r="15">
      <c r="B15" s="3" t="inlineStr">
        <is>
          <t>Change follow-up delays on the Settings sheet and edit message wording on the Templates sheet (yellow cells). Sheets are protected without a password so formulas aren't overwritten by accident; you can unprotect via Review ▸ Unprotect Sheet. / يمكن تعديل المدد والرسائل في الخلايا الصفراء.</t>
        </is>
      </c>
    </row>
    <row r="16">
      <c r="B16" s="3" t="inlineStr"/>
    </row>
    <row r="17">
      <c r="B17" s="4" t="inlineStr">
        <is>
          <t>Your data  |  بياناتك</t>
        </is>
      </c>
    </row>
    <row r="18">
      <c r="B18" s="3" t="inlineStr">
        <is>
          <t>This demo contains fictional records only. In real use you own this file and its customer details; names and phone numbers are personal data, so keep the file where only your team can open it. Up to 499 quotes are supported. / هذه النسخة تحتوي بيانات تجريبية فقط.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7C86"/>
    <outlinePr summaryBelow="1" summaryRight="1"/>
    <pageSetUpPr/>
  </sheetPr>
  <dimension ref="B1:Z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24" customWidth="1" min="3" max="3"/>
    <col width="16" customWidth="1" min="4" max="4"/>
    <col width="24" customWidth="1" min="5" max="5"/>
    <col width="18" customWidth="1" min="6" max="6"/>
    <col width="18" customWidth="1" min="7" max="7"/>
    <col width="58" customWidth="1" min="8" max="8"/>
    <col width="58" customWidth="1" min="9" max="9"/>
    <col hidden="1" width="13" customWidth="1" min="26" max="26"/>
  </cols>
  <sheetData>
    <row r="1" ht="36" customHeight="1">
      <c r="B1" s="5" t="inlineStr">
        <is>
          <t>Quote follow-up dashboard  |  لوحة متابعة عروض الأسعار</t>
        </is>
      </c>
      <c r="G1" s="6" t="inlineStr">
        <is>
          <t>As of  |  بتاريخ</t>
        </is>
      </c>
      <c r="H1" s="7">
        <f>TODAY()</f>
        <v/>
      </c>
    </row>
    <row r="2">
      <c r="B2" s="8" t="inlineStr">
        <is>
          <t>What needs attention first. Updates automatically from the Quotes sheet. / ما يحتاج انتباهك أولاً. يتحدث تلقائياً.</t>
        </is>
      </c>
    </row>
    <row r="4" ht="26" customHeight="1">
      <c r="B4" s="9" t="inlineStr">
        <is>
          <t>Open quotes</t>
        </is>
      </c>
      <c r="C4" s="9" t="inlineStr">
        <is>
          <t>Value of open quotes</t>
        </is>
      </c>
      <c r="D4" s="10" t="inlineStr">
        <is>
          <t>Overdue follow-ups</t>
        </is>
      </c>
      <c r="E4" s="11" t="inlineStr">
        <is>
          <t>Due today</t>
        </is>
      </c>
      <c r="F4" s="9" t="inlineStr">
        <is>
          <t>Won</t>
        </is>
      </c>
      <c r="G4" s="9" t="inlineStr">
        <is>
          <t>Win rate — closed quotes</t>
        </is>
      </c>
    </row>
    <row r="5" ht="44" customHeight="1">
      <c r="B5" s="12">
        <f>COUNTIF(Quotes!$G$2:$G$500,"New enquiry")+COUNTIF(Quotes!$G$2:$G$500,"Quote sent")+COUNTIF(Quotes!$G$2:$G$500,"Follow-up 1")+COUNTIF(Quotes!$G$2:$G$500,"Follow-up 2")</f>
        <v/>
      </c>
      <c r="C5" s="13">
        <f>SUMIF(Quotes!$G$2:$G$500,"New enquiry",Quotes!$F$2:$F$500)+SUMIF(Quotes!$G$2:$G$500,"Quote sent",Quotes!$F$2:$F$500)+SUMIF(Quotes!$G$2:$G$500,"Follow-up 1",Quotes!$F$2:$F$500)+SUMIF(Quotes!$G$2:$G$500,"Follow-up 2",Quotes!$F$2:$F$500)</f>
        <v/>
      </c>
      <c r="D5" s="12">
        <f>COUNTIF(Quotes!$K$2:$K$500,"OVERDUE*")</f>
        <v/>
      </c>
      <c r="E5" s="12">
        <f>COUNTIF(Quotes!$K$2:$K$500,"DUE TODAY*")</f>
        <v/>
      </c>
      <c r="F5" s="12">
        <f>COUNTIF(Quotes!$G$2:$G$500,"Won")</f>
        <v/>
      </c>
      <c r="G5" s="14">
        <f>IF(COUNTIF(Quotes!$G$2:$G$500,"Won")+COUNTIF(Quotes!$G$2:$G$500,"Lost")+COUNTIF(Quotes!$G$2:$G$500,"No reply (closed)")=0,"N/A",COUNTIF(Quotes!$G$2:$G$500,"Won")/(COUNTIF(Quotes!$G$2:$G$500,"Won")+COUNTIF(Quotes!$G$2:$G$500,"Lost")+COUNTIF(Quotes!$G$2:$G$500,"No reply (closed)")))</f>
        <v/>
      </c>
    </row>
    <row r="6" ht="28" customHeight="1">
      <c r="B6" s="15" t="inlineStr">
        <is>
          <t>عروض مفتوحة</t>
        </is>
      </c>
      <c r="C6" s="15" t="inlineStr">
        <is>
          <t>قيمة العروض المفتوحة</t>
        </is>
      </c>
      <c r="D6" s="15" t="inlineStr">
        <is>
          <t>متابعات متأخرة</t>
        </is>
      </c>
      <c r="E6" s="15" t="inlineStr">
        <is>
          <t>مستحقة اليوم</t>
        </is>
      </c>
      <c r="F6" s="15" t="inlineStr">
        <is>
          <t>عروض مقبولة</t>
        </is>
      </c>
      <c r="G6" s="15" t="inlineStr">
        <is>
          <t>نسبة الفوز من العروض المغلقة</t>
        </is>
      </c>
    </row>
    <row r="8">
      <c r="B8" s="16" t="inlineStr">
        <is>
          <t>Next actions  |  الإجراءات التالية</t>
        </is>
      </c>
    </row>
    <row r="9">
      <c r="B9" s="8" t="inlineStr">
        <is>
          <t>Sorted by due date. Overdue first. Shows the 8 most urgent; all others are on the Quotes sheet. Copy the message and send it yourself. Nothing is sent automatically. / تعرض أكثر 8 متابعات إلحاحاً والباقي في ورقة العروض. مرتبة حسب الموعد. انسخ الرسالة وأرسلها بنفسك. لا يُرسل شيء تلقائياً.</t>
        </is>
      </c>
    </row>
    <row r="10" ht="34" customHeight="1">
      <c r="B10" s="17" t="inlineStr">
        <is>
          <t>Customer
العميل</t>
        </is>
      </c>
      <c r="C10" s="17" t="inlineStr">
        <is>
          <t>Service
الخدمة</t>
        </is>
      </c>
      <c r="D10" s="17" t="inlineStr">
        <is>
          <t>Due
الموعد</t>
        </is>
      </c>
      <c r="E10" s="17" t="inlineStr">
        <is>
          <t>Action
الإجراء</t>
        </is>
      </c>
      <c r="F10" s="17" t="inlineStr">
        <is>
          <t>Quote (OMR)
العرض</t>
        </is>
      </c>
      <c r="G10" s="17" t="inlineStr">
        <is>
          <t>Status
الحالة</t>
        </is>
      </c>
      <c r="H10" s="17" t="inlineStr">
        <is>
          <t>Message to copy (EN)
الرسالة (إنجليزي)</t>
        </is>
      </c>
      <c r="I10" s="17" t="inlineStr">
        <is>
          <t>رسالة للنسخ (عربي)</t>
        </is>
      </c>
    </row>
    <row r="11" ht="48" customHeight="1">
      <c r="B11" s="18">
        <f>IF($Z11="","",INDEX(Quotes!$B$2:$B$500,$Z11))</f>
        <v/>
      </c>
      <c r="C11" s="18">
        <f>IF($Z11="","",INDEX(Quotes!$D$2:$D$500,$Z11))</f>
        <v/>
      </c>
      <c r="D11" s="19">
        <f>IF($Z11="","",INDEX(Quotes!$J$2:$J$500,$Z11))</f>
        <v/>
      </c>
      <c r="E11" s="20">
        <f>IF($Z11="","",INDEX(Quotes!$K$2:$K$500,$Z11))</f>
        <v/>
      </c>
      <c r="F11" s="21">
        <f>IF($Z11="","",INDEX(Quotes!$F$2:$F$500,$Z11))</f>
        <v/>
      </c>
      <c r="G11" s="22">
        <f>IF($Z11="","",INDEX(Quotes!$L$2:$L$500,$Z11))</f>
        <v/>
      </c>
      <c r="H11" s="18">
        <f>IF($Z11="","",INDEX(Quotes!$M$2:$M$500,$Z11))</f>
        <v/>
      </c>
      <c r="I11" s="23">
        <f>IF($Z11="","",INDEX(Quotes!$N$2:$N$500,$Z11))</f>
        <v/>
      </c>
      <c r="Z11">
        <f>IFERROR(MATCH(SMALL(Quotes!$O$2:$O$500,1),Quotes!$O$2:$O$500,0),"")</f>
        <v/>
      </c>
    </row>
    <row r="12" ht="48" customHeight="1">
      <c r="B12" s="18">
        <f>IF($Z12="","",INDEX(Quotes!$B$2:$B$500,$Z12))</f>
        <v/>
      </c>
      <c r="C12" s="18">
        <f>IF($Z12="","",INDEX(Quotes!$D$2:$D$500,$Z12))</f>
        <v/>
      </c>
      <c r="D12" s="19">
        <f>IF($Z12="","",INDEX(Quotes!$J$2:$J$500,$Z12))</f>
        <v/>
      </c>
      <c r="E12" s="20">
        <f>IF($Z12="","",INDEX(Quotes!$K$2:$K$500,$Z12))</f>
        <v/>
      </c>
      <c r="F12" s="21">
        <f>IF($Z12="","",INDEX(Quotes!$F$2:$F$500,$Z12))</f>
        <v/>
      </c>
      <c r="G12" s="22">
        <f>IF($Z12="","",INDEX(Quotes!$L$2:$L$500,$Z12))</f>
        <v/>
      </c>
      <c r="H12" s="18">
        <f>IF($Z12="","",INDEX(Quotes!$M$2:$M$500,$Z12))</f>
        <v/>
      </c>
      <c r="I12" s="23">
        <f>IF($Z12="","",INDEX(Quotes!$N$2:$N$500,$Z12))</f>
        <v/>
      </c>
      <c r="Z12">
        <f>IFERROR(MATCH(SMALL(Quotes!$O$2:$O$500,2),Quotes!$O$2:$O$500,0),"")</f>
        <v/>
      </c>
    </row>
    <row r="13" ht="48" customHeight="1">
      <c r="B13" s="18">
        <f>IF($Z13="","",INDEX(Quotes!$B$2:$B$500,$Z13))</f>
        <v/>
      </c>
      <c r="C13" s="18">
        <f>IF($Z13="","",INDEX(Quotes!$D$2:$D$500,$Z13))</f>
        <v/>
      </c>
      <c r="D13" s="19">
        <f>IF($Z13="","",INDEX(Quotes!$J$2:$J$500,$Z13))</f>
        <v/>
      </c>
      <c r="E13" s="20">
        <f>IF($Z13="","",INDEX(Quotes!$K$2:$K$500,$Z13))</f>
        <v/>
      </c>
      <c r="F13" s="21">
        <f>IF($Z13="","",INDEX(Quotes!$F$2:$F$500,$Z13))</f>
        <v/>
      </c>
      <c r="G13" s="22">
        <f>IF($Z13="","",INDEX(Quotes!$L$2:$L$500,$Z13))</f>
        <v/>
      </c>
      <c r="H13" s="18">
        <f>IF($Z13="","",INDEX(Quotes!$M$2:$M$500,$Z13))</f>
        <v/>
      </c>
      <c r="I13" s="23">
        <f>IF($Z13="","",INDEX(Quotes!$N$2:$N$500,$Z13))</f>
        <v/>
      </c>
      <c r="Z13">
        <f>IFERROR(MATCH(SMALL(Quotes!$O$2:$O$500,3),Quotes!$O$2:$O$500,0),"")</f>
        <v/>
      </c>
    </row>
    <row r="14" ht="48" customHeight="1">
      <c r="B14" s="18">
        <f>IF($Z14="","",INDEX(Quotes!$B$2:$B$500,$Z14))</f>
        <v/>
      </c>
      <c r="C14" s="18">
        <f>IF($Z14="","",INDEX(Quotes!$D$2:$D$500,$Z14))</f>
        <v/>
      </c>
      <c r="D14" s="19">
        <f>IF($Z14="","",INDEX(Quotes!$J$2:$J$500,$Z14))</f>
        <v/>
      </c>
      <c r="E14" s="20">
        <f>IF($Z14="","",INDEX(Quotes!$K$2:$K$500,$Z14))</f>
        <v/>
      </c>
      <c r="F14" s="21">
        <f>IF($Z14="","",INDEX(Quotes!$F$2:$F$500,$Z14))</f>
        <v/>
      </c>
      <c r="G14" s="22">
        <f>IF($Z14="","",INDEX(Quotes!$L$2:$L$500,$Z14))</f>
        <v/>
      </c>
      <c r="H14" s="18">
        <f>IF($Z14="","",INDEX(Quotes!$M$2:$M$500,$Z14))</f>
        <v/>
      </c>
      <c r="I14" s="23">
        <f>IF($Z14="","",INDEX(Quotes!$N$2:$N$500,$Z14))</f>
        <v/>
      </c>
      <c r="Z14">
        <f>IFERROR(MATCH(SMALL(Quotes!$O$2:$O$500,4),Quotes!$O$2:$O$500,0),"")</f>
        <v/>
      </c>
    </row>
    <row r="15" ht="48" customHeight="1">
      <c r="B15" s="18">
        <f>IF($Z15="","",INDEX(Quotes!$B$2:$B$500,$Z15))</f>
        <v/>
      </c>
      <c r="C15" s="18">
        <f>IF($Z15="","",INDEX(Quotes!$D$2:$D$500,$Z15))</f>
        <v/>
      </c>
      <c r="D15" s="19">
        <f>IF($Z15="","",INDEX(Quotes!$J$2:$J$500,$Z15))</f>
        <v/>
      </c>
      <c r="E15" s="20">
        <f>IF($Z15="","",INDEX(Quotes!$K$2:$K$500,$Z15))</f>
        <v/>
      </c>
      <c r="F15" s="21">
        <f>IF($Z15="","",INDEX(Quotes!$F$2:$F$500,$Z15))</f>
        <v/>
      </c>
      <c r="G15" s="22">
        <f>IF($Z15="","",INDEX(Quotes!$L$2:$L$500,$Z15))</f>
        <v/>
      </c>
      <c r="H15" s="18">
        <f>IF($Z15="","",INDEX(Quotes!$M$2:$M$500,$Z15))</f>
        <v/>
      </c>
      <c r="I15" s="23">
        <f>IF($Z15="","",INDEX(Quotes!$N$2:$N$500,$Z15))</f>
        <v/>
      </c>
      <c r="Z15">
        <f>IFERROR(MATCH(SMALL(Quotes!$O$2:$O$500,5),Quotes!$O$2:$O$500,0),"")</f>
        <v/>
      </c>
    </row>
    <row r="16" ht="48" customHeight="1">
      <c r="B16" s="18">
        <f>IF($Z16="","",INDEX(Quotes!$B$2:$B$500,$Z16))</f>
        <v/>
      </c>
      <c r="C16" s="18">
        <f>IF($Z16="","",INDEX(Quotes!$D$2:$D$500,$Z16))</f>
        <v/>
      </c>
      <c r="D16" s="19">
        <f>IF($Z16="","",INDEX(Quotes!$J$2:$J$500,$Z16))</f>
        <v/>
      </c>
      <c r="E16" s="20">
        <f>IF($Z16="","",INDEX(Quotes!$K$2:$K$500,$Z16))</f>
        <v/>
      </c>
      <c r="F16" s="21">
        <f>IF($Z16="","",INDEX(Quotes!$F$2:$F$500,$Z16))</f>
        <v/>
      </c>
      <c r="G16" s="22">
        <f>IF($Z16="","",INDEX(Quotes!$L$2:$L$500,$Z16))</f>
        <v/>
      </c>
      <c r="H16" s="18">
        <f>IF($Z16="","",INDEX(Quotes!$M$2:$M$500,$Z16))</f>
        <v/>
      </c>
      <c r="I16" s="23">
        <f>IF($Z16="","",INDEX(Quotes!$N$2:$N$500,$Z16))</f>
        <v/>
      </c>
      <c r="Z16">
        <f>IFERROR(MATCH(SMALL(Quotes!$O$2:$O$500,6),Quotes!$O$2:$O$500,0),"")</f>
        <v/>
      </c>
    </row>
    <row r="17" ht="48" customHeight="1">
      <c r="B17" s="18">
        <f>IF($Z17="","",INDEX(Quotes!$B$2:$B$500,$Z17))</f>
        <v/>
      </c>
      <c r="C17" s="18">
        <f>IF($Z17="","",INDEX(Quotes!$D$2:$D$500,$Z17))</f>
        <v/>
      </c>
      <c r="D17" s="19">
        <f>IF($Z17="","",INDEX(Quotes!$J$2:$J$500,$Z17))</f>
        <v/>
      </c>
      <c r="E17" s="20">
        <f>IF($Z17="","",INDEX(Quotes!$K$2:$K$500,$Z17))</f>
        <v/>
      </c>
      <c r="F17" s="21">
        <f>IF($Z17="","",INDEX(Quotes!$F$2:$F$500,$Z17))</f>
        <v/>
      </c>
      <c r="G17" s="22">
        <f>IF($Z17="","",INDEX(Quotes!$L$2:$L$500,$Z17))</f>
        <v/>
      </c>
      <c r="H17" s="18">
        <f>IF($Z17="","",INDEX(Quotes!$M$2:$M$500,$Z17))</f>
        <v/>
      </c>
      <c r="I17" s="23">
        <f>IF($Z17="","",INDEX(Quotes!$N$2:$N$500,$Z17))</f>
        <v/>
      </c>
      <c r="Z17">
        <f>IFERROR(MATCH(SMALL(Quotes!$O$2:$O$500,7),Quotes!$O$2:$O$500,0),"")</f>
        <v/>
      </c>
    </row>
    <row r="18" ht="48" customHeight="1">
      <c r="B18" s="18">
        <f>IF($Z18="","",INDEX(Quotes!$B$2:$B$500,$Z18))</f>
        <v/>
      </c>
      <c r="C18" s="18">
        <f>IF($Z18="","",INDEX(Quotes!$D$2:$D$500,$Z18))</f>
        <v/>
      </c>
      <c r="D18" s="19">
        <f>IF($Z18="","",INDEX(Quotes!$J$2:$J$500,$Z18))</f>
        <v/>
      </c>
      <c r="E18" s="20">
        <f>IF($Z18="","",INDEX(Quotes!$K$2:$K$500,$Z18))</f>
        <v/>
      </c>
      <c r="F18" s="21">
        <f>IF($Z18="","",INDEX(Quotes!$F$2:$F$500,$Z18))</f>
        <v/>
      </c>
      <c r="G18" s="22">
        <f>IF($Z18="","",INDEX(Quotes!$L$2:$L$500,$Z18))</f>
        <v/>
      </c>
      <c r="H18" s="18">
        <f>IF($Z18="","",INDEX(Quotes!$M$2:$M$500,$Z18))</f>
        <v/>
      </c>
      <c r="I18" s="23">
        <f>IF($Z18="","",INDEX(Quotes!$N$2:$N$500,$Z18))</f>
        <v/>
      </c>
      <c r="Z18">
        <f>IFERROR(MATCH(SMALL(Quotes!$O$2:$O$500,8),Quotes!$O$2:$O$500,0),"")</f>
        <v/>
      </c>
    </row>
    <row r="20">
      <c r="B20" s="16" t="inlineStr">
        <is>
          <t>Results  |  النتائج</t>
        </is>
      </c>
    </row>
    <row r="21">
      <c r="B21" s="24" t="inlineStr">
        <is>
          <t>Outcome</t>
        </is>
      </c>
      <c r="C21" s="24" t="inlineStr">
        <is>
          <t>النتيجة</t>
        </is>
      </c>
      <c r="D21" s="24" t="inlineStr">
        <is>
          <t>Count</t>
        </is>
      </c>
      <c r="E21" s="24" t="inlineStr">
        <is>
          <t>Quoted value (OMR)</t>
        </is>
      </c>
    </row>
    <row r="22">
      <c r="B22" s="25" t="inlineStr">
        <is>
          <t>Won</t>
        </is>
      </c>
      <c r="C22" s="26" t="inlineStr">
        <is>
          <t>تم قبول العرض</t>
        </is>
      </c>
      <c r="D22" s="25">
        <f>COUNTIF(Quotes!$G$2:$G$500,"Won")</f>
        <v/>
      </c>
      <c r="E22" s="27">
        <f>SUMIF(Quotes!$G$2:$G$500,"Won",Quotes!$F$2:$F$500)</f>
        <v/>
      </c>
    </row>
    <row r="23">
      <c r="B23" s="25" t="inlineStr">
        <is>
          <t>Lost</t>
        </is>
      </c>
      <c r="C23" s="26" t="inlineStr">
        <is>
          <t>لم يتم قبول العرض</t>
        </is>
      </c>
      <c r="D23" s="25">
        <f>COUNTIF(Quotes!$G$2:$G$500,"Lost")</f>
        <v/>
      </c>
      <c r="E23" s="27">
        <f>SUMIF(Quotes!$G$2:$G$500,"Lost",Quotes!$F$2:$F$500)</f>
        <v/>
      </c>
    </row>
    <row r="24">
      <c r="B24" s="25" t="inlineStr">
        <is>
          <t>No reply (closed)</t>
        </is>
      </c>
      <c r="C24" s="26" t="inlineStr">
        <is>
          <t>لم يرد العميل (مغلق)</t>
        </is>
      </c>
      <c r="D24" s="25">
        <f>COUNTIF(Quotes!$G$2:$G$500,"No reply (closed)")</f>
        <v/>
      </c>
      <c r="E24" s="27">
        <f>SUMIF(Quotes!$G$2:$G$500,"No reply (closed)",Quotes!$F$2:$F$500)</f>
        <v/>
      </c>
    </row>
    <row r="25">
      <c r="B25" s="25" t="inlineStr">
        <is>
          <t>Open quotes with no amount  |  عروض مفتوحة بلا مبلغ</t>
        </is>
      </c>
      <c r="C25" s="25" t="n"/>
      <c r="D25" s="25">
        <f>SUMPRODUCT((Quotes!$G$2:$G$500="New enquiry")*(Quotes!$F$2:$F$500="")*(Quotes!$A$2:$A$500&lt;&gt;""))+SUMPRODUCT((Quotes!$G$2:$G$500="Quote sent")*(Quotes!$F$2:$F$500="")*(Quotes!$A$2:$A$500&lt;&gt;""))+SUMPRODUCT((Quotes!$G$2:$G$500="Follow-up 1")*(Quotes!$F$2:$F$500="")*(Quotes!$A$2:$A$500&lt;&gt;""))+SUMPRODUCT((Quotes!$G$2:$G$500="Follow-up 2")*(Quotes!$F$2:$F$500="")*(Quotes!$A$2:$A$500&lt;&gt;""))</f>
        <v/>
      </c>
      <c r="E25" s="25" t="n"/>
    </row>
    <row r="26">
      <c r="B26" s="8" t="inlineStr">
        <is>
          <t>Win rate is calculated from quotes marked Won, Lost or No reply (closed). Open quotes are excluded. It shows N/A until a quote is closed. It describes your own records; it is not a forecast. / نسبة الفوز تُحسب من العروض المغلقة فقط وليست توقعاً.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E11:E18">
    <cfRule type="expression" priority="1" dxfId="0">
      <formula>LEFT($E11,7)="OVERDUE"</formula>
    </cfRule>
    <cfRule type="expression" priority="2" dxfId="1">
      <formula>LEFT($E11,3)="DUE"</formula>
    </cfRule>
    <cfRule type="expression" priority="3" dxfId="2">
      <formula>LEFT($E11,8)="Upcoming"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/>
  </sheetPr>
  <dimension ref="A1:R500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20" customWidth="1" min="3" max="3"/>
    <col width="34" customWidth="1" min="4" max="4"/>
    <col width="12" customWidth="1" min="5" max="5"/>
    <col width="15" customWidth="1" min="6" max="6"/>
    <col width="18" customWidth="1" min="7" max="7"/>
    <col width="15" customWidth="1" min="8" max="8"/>
    <col width="12" customWidth="1" min="9" max="9"/>
    <col width="15" customWidth="1" min="10" max="10"/>
    <col width="24" customWidth="1" min="11" max="11"/>
    <col width="16" customWidth="1" min="12" max="12"/>
    <col width="58" customWidth="1" min="13" max="13"/>
    <col width="58" customWidth="1" min="14" max="14"/>
    <col hidden="1" width="4" customWidth="1" min="15" max="15"/>
    <col hidden="1" width="4" customWidth="1" min="16" max="16"/>
  </cols>
  <sheetData>
    <row r="1" ht="50" customHeight="1">
      <c r="A1" s="28" t="inlineStr">
        <is>
          <t>Enquiry / quote date
تاريخ الاستفسار / العرض</t>
        </is>
      </c>
      <c r="B1" s="28" t="inlineStr">
        <is>
          <t>Customer
العميل</t>
        </is>
      </c>
      <c r="C1" s="28" t="inlineStr">
        <is>
          <t>Phone / WhatsApp
الهاتف / واتساب</t>
        </is>
      </c>
      <c r="D1" s="28" t="inlineStr">
        <is>
          <t>Service
الخدمة</t>
        </is>
      </c>
      <c r="E1" s="28" t="inlineStr">
        <is>
          <t>Channel
القناة</t>
        </is>
      </c>
      <c r="F1" s="28" t="inlineStr">
        <is>
          <t>Quote (OMR)
العرض (ر.ع.)</t>
        </is>
      </c>
      <c r="G1" s="28" t="inlineStr">
        <is>
          <t>Status
الحالة</t>
        </is>
      </c>
      <c r="H1" s="28" t="inlineStr">
        <is>
          <t>Last follow-up
آخر متابعة</t>
        </is>
      </c>
      <c r="I1" s="17" t="inlineStr">
        <is>
          <t>Days since enquiry
أيام منذ الاستفسار</t>
        </is>
      </c>
      <c r="J1" s="17" t="inlineStr">
        <is>
          <t>Next follow-up
المتابعة القادمة</t>
        </is>
      </c>
      <c r="K1" s="17" t="inlineStr">
        <is>
          <t>Action
الإجراء</t>
        </is>
      </c>
      <c r="L1" s="17" t="inlineStr">
        <is>
          <t>الحالة (عربي)</t>
        </is>
      </c>
      <c r="M1" s="17" t="inlineStr">
        <is>
          <t>WhatsApp message (EN)
رسالة واتساب (إنجليزي)</t>
        </is>
      </c>
      <c r="N1" s="17" t="inlineStr">
        <is>
          <t>رسالة واتساب (عربي)</t>
        </is>
      </c>
      <c r="O1" s="17" t="inlineStr">
        <is>
          <t>sort</t>
        </is>
      </c>
      <c r="P1" s="17" t="inlineStr">
        <is>
          <t>stage</t>
        </is>
      </c>
      <c r="R1" s="29" t="inlineStr">
        <is>
          <t>DEMO — fictional data. Clear the yellow cells before real use. / بيانات تجريبية فقط</t>
        </is>
      </c>
    </row>
    <row r="2">
      <c r="A2" s="30">
        <f>TODAY()-1</f>
        <v/>
      </c>
      <c r="B2" s="31" t="inlineStr">
        <is>
          <t>FICTIONAL CUSTOMER A</t>
        </is>
      </c>
      <c r="C2" s="31" t="inlineStr">
        <is>
          <t>+968 0000 0000</t>
        </is>
      </c>
      <c r="D2" s="31" t="inlineStr">
        <is>
          <t>Split AC gas refill (2 units)</t>
        </is>
      </c>
      <c r="E2" s="31" t="inlineStr">
        <is>
          <t>WhatsApp</t>
        </is>
      </c>
      <c r="F2" s="32" t="n">
        <v>35</v>
      </c>
      <c r="G2" s="31" t="inlineStr">
        <is>
          <t>New enquiry</t>
        </is>
      </c>
      <c r="H2" s="30" t="n"/>
      <c r="I2" s="33">
        <f>IF(A2="","",MAX(0,TODAY()-A2))</f>
        <v/>
      </c>
      <c r="J2" s="34">
        <f>IF(OR(P2="",A2=""),"",IF(COUNT(INDEX(Settings!$C$2:$C$8,P2))=0,"",IF(AND(INDEX(Settings!$D$2:$D$8,P2)="H",H2=""),"",IF(INDEX(Settings!$D$2:$D$8,P2)="A",A2,IF(INDEX(Settings!$D$2:$D$8,P2)="HA",IF(H2="",A2,H2),H2))+INDEX(Settings!$C$2:$C$8,P2))))</f>
        <v/>
      </c>
      <c r="K2" s="35">
        <f>IF(A2="",IF(B2&lt;&gt;"","Add date / أدخل تاريخ الاستفسار",""),IF(G2="","Set status / اختر الحالة",IF(P2="","Check status / راجع الحالة",IF(COUNT(INDEX(Settings!$C$2:$C$8,P2))=0,"Closed / مغلق",IF(AND(INDEX(Settings!$D$2:$D$8,P2)="H",H2=""),"Add last follow-up date / أدخل تاريخ آخر متابعة",IF(J2&lt;TODAY(),"OVERDUE / متأخر",IF(J2=TODAY(),"DUE TODAY / مستحق اليوم","Upcoming / قادم")))))))</f>
        <v/>
      </c>
      <c r="L2" s="36">
        <f>IF(P2="","",INDEX(Settings!$B$2:$B$8,P2))</f>
        <v/>
      </c>
      <c r="M2" s="37">
        <f>IF(OR(P2="",J2=""),"",IFERROR(SUBSTITUTE(SUBSTITUTE(INDEX(Templates!$C$2:$C$5,INDEX(Settings!$E$2:$E$8,P2)),"[Name]",B2),"[service]",D2),"Check template / راجع القالب"))</f>
        <v/>
      </c>
      <c r="N2" s="38">
        <f>IF(OR(P2="",J2=""),"",IFERROR(SUBSTITUTE(SUBSTITUTE(INDEX(Templates!$D$2:$D$5,INDEX(Settings!$E$2:$E$8,P2)),"[Name]",B2),"[service]",D2),"Check template / راجع القالب"))</f>
        <v/>
      </c>
      <c r="O2">
        <f>IF(OR(P2="",A2=""),"",IF(J2&lt;&gt;"",J2+ROW()/100000,IF(COUNT(INDEX(Settings!$C$2:$C$8,P2))=0,"",A2+ROW()/100000)))</f>
        <v/>
      </c>
      <c r="P2">
        <f>IF(OR(A2="",G2=""),"",IFERROR(MATCH(G2,Settings!$A$2:$A$8,0),""))</f>
        <v/>
      </c>
    </row>
    <row r="3">
      <c r="A3" s="30">
        <f>TODAY()-4</f>
        <v/>
      </c>
      <c r="B3" s="31" t="inlineStr">
        <is>
          <t>FICTIONAL CUSTOMER B</t>
        </is>
      </c>
      <c r="C3" s="31" t="inlineStr">
        <is>
          <t>+968 0000 0001</t>
        </is>
      </c>
      <c r="D3" s="31" t="inlineStr">
        <is>
          <t>Annual maintenance contract (villa, 5 units)</t>
        </is>
      </c>
      <c r="E3" s="31" t="inlineStr">
        <is>
          <t>Call</t>
        </is>
      </c>
      <c r="F3" s="32" t="n">
        <v>240</v>
      </c>
      <c r="G3" s="31" t="inlineStr">
        <is>
          <t>Quote sent</t>
        </is>
      </c>
      <c r="H3" s="30" t="n"/>
      <c r="I3" s="33">
        <f>IF(A3="","",MAX(0,TODAY()-A3))</f>
        <v/>
      </c>
      <c r="J3" s="34">
        <f>IF(OR(P3="",A3=""),"",IF(COUNT(INDEX(Settings!$C$2:$C$8,P3))=0,"",IF(AND(INDEX(Settings!$D$2:$D$8,P3)="H",H3=""),"",IF(INDEX(Settings!$D$2:$D$8,P3)="A",A3,IF(INDEX(Settings!$D$2:$D$8,P3)="HA",IF(H3="",A3,H3),H3))+INDEX(Settings!$C$2:$C$8,P3))))</f>
        <v/>
      </c>
      <c r="K3" s="35">
        <f>IF(A3="",IF(B3&lt;&gt;"","Add date / أدخل تاريخ الاستفسار",""),IF(G3="","Set status / اختر الحالة",IF(P3="","Check status / راجع الحالة",IF(COUNT(INDEX(Settings!$C$2:$C$8,P3))=0,"Closed / مغلق",IF(AND(INDEX(Settings!$D$2:$D$8,P3)="H",H3=""),"Add last follow-up date / أدخل تاريخ آخر متابعة",IF(J3&lt;TODAY(),"OVERDUE / متأخر",IF(J3=TODAY(),"DUE TODAY / مستحق اليوم","Upcoming / قادم")))))))</f>
        <v/>
      </c>
      <c r="L3" s="36">
        <f>IF(P3="","",INDEX(Settings!$B$2:$B$8,P3))</f>
        <v/>
      </c>
      <c r="M3" s="37">
        <f>IF(OR(P3="",J3=""),"",IFERROR(SUBSTITUTE(SUBSTITUTE(INDEX(Templates!$C$2:$C$5,INDEX(Settings!$E$2:$E$8,P3)),"[Name]",B3),"[service]",D3),"Check template / راجع القالب"))</f>
        <v/>
      </c>
      <c r="N3" s="38">
        <f>IF(OR(P3="",J3=""),"",IFERROR(SUBSTITUTE(SUBSTITUTE(INDEX(Templates!$D$2:$D$5,INDEX(Settings!$E$2:$E$8,P3)),"[Name]",B3),"[service]",D3),"Check template / راجع القالب"))</f>
        <v/>
      </c>
      <c r="O3">
        <f>IF(OR(P3="",A3=""),"",IF(J3&lt;&gt;"",J3+ROW()/100000,IF(COUNT(INDEX(Settings!$C$2:$C$8,P3))=0,"",A3+ROW()/100000)))</f>
        <v/>
      </c>
      <c r="P3">
        <f>IF(OR(A3="",G3=""),"",IFERROR(MATCH(G3,Settings!$A$2:$A$8,0),""))</f>
        <v/>
      </c>
    </row>
    <row r="4">
      <c r="A4" s="30">
        <f>TODAY()-8</f>
        <v/>
      </c>
      <c r="B4" s="31" t="inlineStr">
        <is>
          <t>FICTIONAL CUSTOMER C</t>
        </is>
      </c>
      <c r="C4" s="31" t="inlineStr">
        <is>
          <t>+968 0000 0002</t>
        </is>
      </c>
      <c r="D4" s="31" t="inlineStr">
        <is>
          <t>Install 2 split units</t>
        </is>
      </c>
      <c r="E4" s="31" t="inlineStr">
        <is>
          <t>WhatsApp</t>
        </is>
      </c>
      <c r="F4" s="32" t="n">
        <v>310</v>
      </c>
      <c r="G4" s="31" t="inlineStr">
        <is>
          <t>Follow-up 1</t>
        </is>
      </c>
      <c r="H4" s="30">
        <f>TODAY()-4</f>
        <v/>
      </c>
      <c r="I4" s="33">
        <f>IF(A4="","",MAX(0,TODAY()-A4))</f>
        <v/>
      </c>
      <c r="J4" s="34">
        <f>IF(OR(P4="",A4=""),"",IF(COUNT(INDEX(Settings!$C$2:$C$8,P4))=0,"",IF(AND(INDEX(Settings!$D$2:$D$8,P4)="H",H4=""),"",IF(INDEX(Settings!$D$2:$D$8,P4)="A",A4,IF(INDEX(Settings!$D$2:$D$8,P4)="HA",IF(H4="",A4,H4),H4))+INDEX(Settings!$C$2:$C$8,P4))))</f>
        <v/>
      </c>
      <c r="K4" s="35">
        <f>IF(A4="",IF(B4&lt;&gt;"","Add date / أدخل تاريخ الاستفسار",""),IF(G4="","Set status / اختر الحالة",IF(P4="","Check status / راجع الحالة",IF(COUNT(INDEX(Settings!$C$2:$C$8,P4))=0,"Closed / مغلق",IF(AND(INDEX(Settings!$D$2:$D$8,P4)="H",H4=""),"Add last follow-up date / أدخل تاريخ آخر متابعة",IF(J4&lt;TODAY(),"OVERDUE / متأخر",IF(J4=TODAY(),"DUE TODAY / مستحق اليوم","Upcoming / قادم")))))))</f>
        <v/>
      </c>
      <c r="L4" s="36">
        <f>IF(P4="","",INDEX(Settings!$B$2:$B$8,P4))</f>
        <v/>
      </c>
      <c r="M4" s="37">
        <f>IF(OR(P4="",J4=""),"",IFERROR(SUBSTITUTE(SUBSTITUTE(INDEX(Templates!$C$2:$C$5,INDEX(Settings!$E$2:$E$8,P4)),"[Name]",B4),"[service]",D4),"Check template / راجع القالب"))</f>
        <v/>
      </c>
      <c r="N4" s="38">
        <f>IF(OR(P4="",J4=""),"",IFERROR(SUBSTITUTE(SUBSTITUTE(INDEX(Templates!$D$2:$D$5,INDEX(Settings!$E$2:$E$8,P4)),"[Name]",B4),"[service]",D4),"Check template / راجع القالب"))</f>
        <v/>
      </c>
      <c r="O4">
        <f>IF(OR(P4="",A4=""),"",IF(J4&lt;&gt;"",J4+ROW()/100000,IF(COUNT(INDEX(Settings!$C$2:$C$8,P4))=0,"",A4+ROW()/100000)))</f>
        <v/>
      </c>
      <c r="P4">
        <f>IF(OR(A4="",G4=""),"",IFERROR(MATCH(G4,Settings!$A$2:$A$8,0),""))</f>
        <v/>
      </c>
    </row>
    <row r="5">
      <c r="A5" s="30">
        <f>TODAY()-15</f>
        <v/>
      </c>
      <c r="B5" s="31" t="inlineStr">
        <is>
          <t>FICTIONAL CUSTOMER D</t>
        </is>
      </c>
      <c r="C5" s="31" t="inlineStr">
        <is>
          <t>+968 0000 0003</t>
        </is>
      </c>
      <c r="D5" s="31" t="inlineStr">
        <is>
          <t>Duct AC repair (office)</t>
        </is>
      </c>
      <c r="E5" s="31" t="inlineStr">
        <is>
          <t>Web form</t>
        </is>
      </c>
      <c r="F5" s="32" t="n">
        <v>120</v>
      </c>
      <c r="G5" s="31" t="inlineStr">
        <is>
          <t>Follow-up 2</t>
        </is>
      </c>
      <c r="H5" s="30">
        <f>TODAY()-6</f>
        <v/>
      </c>
      <c r="I5" s="33">
        <f>IF(A5="","",MAX(0,TODAY()-A5))</f>
        <v/>
      </c>
      <c r="J5" s="34">
        <f>IF(OR(P5="",A5=""),"",IF(COUNT(INDEX(Settings!$C$2:$C$8,P5))=0,"",IF(AND(INDEX(Settings!$D$2:$D$8,P5)="H",H5=""),"",IF(INDEX(Settings!$D$2:$D$8,P5)="A",A5,IF(INDEX(Settings!$D$2:$D$8,P5)="HA",IF(H5="",A5,H5),H5))+INDEX(Settings!$C$2:$C$8,P5))))</f>
        <v/>
      </c>
      <c r="K5" s="35">
        <f>IF(A5="",IF(B5&lt;&gt;"","Add date / أدخل تاريخ الاستفسار",""),IF(G5="","Set status / اختر الحالة",IF(P5="","Check status / راجع الحالة",IF(COUNT(INDEX(Settings!$C$2:$C$8,P5))=0,"Closed / مغلق",IF(AND(INDEX(Settings!$D$2:$D$8,P5)="H",H5=""),"Add last follow-up date / أدخل تاريخ آخر متابعة",IF(J5&lt;TODAY(),"OVERDUE / متأخر",IF(J5=TODAY(),"DUE TODAY / مستحق اليوم","Upcoming / قادم")))))))</f>
        <v/>
      </c>
      <c r="L5" s="36">
        <f>IF(P5="","",INDEX(Settings!$B$2:$B$8,P5))</f>
        <v/>
      </c>
      <c r="M5" s="37">
        <f>IF(OR(P5="",J5=""),"",IFERROR(SUBSTITUTE(SUBSTITUTE(INDEX(Templates!$C$2:$C$5,INDEX(Settings!$E$2:$E$8,P5)),"[Name]",B5),"[service]",D5),"Check template / راجع القالب"))</f>
        <v/>
      </c>
      <c r="N5" s="38">
        <f>IF(OR(P5="",J5=""),"",IFERROR(SUBSTITUTE(SUBSTITUTE(INDEX(Templates!$D$2:$D$5,INDEX(Settings!$E$2:$E$8,P5)),"[Name]",B5),"[service]",D5),"Check template / راجع القالب"))</f>
        <v/>
      </c>
      <c r="O5">
        <f>IF(OR(P5="",A5=""),"",IF(J5&lt;&gt;"",J5+ROW()/100000,IF(COUNT(INDEX(Settings!$C$2:$C$8,P5))=0,"",A5+ROW()/100000)))</f>
        <v/>
      </c>
      <c r="P5">
        <f>IF(OR(A5="",G5=""),"",IFERROR(MATCH(G5,Settings!$A$2:$A$8,0),""))</f>
        <v/>
      </c>
    </row>
    <row r="6">
      <c r="A6" s="30">
        <f>TODAY()-10</f>
        <v/>
      </c>
      <c r="B6" s="31" t="inlineStr">
        <is>
          <t>FICTIONAL CUSTOMER E</t>
        </is>
      </c>
      <c r="C6" s="31" t="inlineStr">
        <is>
          <t>+968 0000 0004</t>
        </is>
      </c>
      <c r="D6" s="31" t="inlineStr">
        <is>
          <t>Split AC deep clean (3 units)</t>
        </is>
      </c>
      <c r="E6" s="31" t="inlineStr">
        <is>
          <t>WhatsApp</t>
        </is>
      </c>
      <c r="F6" s="32" t="n">
        <v>45</v>
      </c>
      <c r="G6" s="31" t="inlineStr">
        <is>
          <t>Won</t>
        </is>
      </c>
      <c r="H6" s="30">
        <f>TODAY()-6</f>
        <v/>
      </c>
      <c r="I6" s="33">
        <f>IF(A6="","",MAX(0,TODAY()-A6))</f>
        <v/>
      </c>
      <c r="J6" s="34">
        <f>IF(OR(P6="",A6=""),"",IF(COUNT(INDEX(Settings!$C$2:$C$8,P6))=0,"",IF(AND(INDEX(Settings!$D$2:$D$8,P6)="H",H6=""),"",IF(INDEX(Settings!$D$2:$D$8,P6)="A",A6,IF(INDEX(Settings!$D$2:$D$8,P6)="HA",IF(H6="",A6,H6),H6))+INDEX(Settings!$C$2:$C$8,P6))))</f>
        <v/>
      </c>
      <c r="K6" s="35">
        <f>IF(A6="",IF(B6&lt;&gt;"","Add date / أدخل تاريخ الاستفسار",""),IF(G6="","Set status / اختر الحالة",IF(P6="","Check status / راجع الحالة",IF(COUNT(INDEX(Settings!$C$2:$C$8,P6))=0,"Closed / مغلق",IF(AND(INDEX(Settings!$D$2:$D$8,P6)="H",H6=""),"Add last follow-up date / أدخل تاريخ آخر متابعة",IF(J6&lt;TODAY(),"OVERDUE / متأخر",IF(J6=TODAY(),"DUE TODAY / مستحق اليوم","Upcoming / قادم")))))))</f>
        <v/>
      </c>
      <c r="L6" s="36">
        <f>IF(P6="","",INDEX(Settings!$B$2:$B$8,P6))</f>
        <v/>
      </c>
      <c r="M6" s="37">
        <f>IF(OR(P6="",J6=""),"",IFERROR(SUBSTITUTE(SUBSTITUTE(INDEX(Templates!$C$2:$C$5,INDEX(Settings!$E$2:$E$8,P6)),"[Name]",B6),"[service]",D6),"Check template / راجع القالب"))</f>
        <v/>
      </c>
      <c r="N6" s="38">
        <f>IF(OR(P6="",J6=""),"",IFERROR(SUBSTITUTE(SUBSTITUTE(INDEX(Templates!$D$2:$D$5,INDEX(Settings!$E$2:$E$8,P6)),"[Name]",B6),"[service]",D6),"Check template / راجع القالب"))</f>
        <v/>
      </c>
      <c r="O6">
        <f>IF(OR(P6="",A6=""),"",IF(J6&lt;&gt;"",J6+ROW()/100000,IF(COUNT(INDEX(Settings!$C$2:$C$8,P6))=0,"",A6+ROW()/100000)))</f>
        <v/>
      </c>
      <c r="P6">
        <f>IF(OR(A6="",G6=""),"",IFERROR(MATCH(G6,Settings!$A$2:$A$8,0),""))</f>
        <v/>
      </c>
    </row>
    <row r="7">
      <c r="A7" s="30">
        <f>TODAY()-18</f>
        <v/>
      </c>
      <c r="B7" s="31" t="inlineStr">
        <is>
          <t>FICTIONAL CUSTOMER F</t>
        </is>
      </c>
      <c r="C7" s="31" t="inlineStr">
        <is>
          <t>+968 0000 0005</t>
        </is>
      </c>
      <c r="D7" s="31" t="inlineStr">
        <is>
          <t>Compressor replacement</t>
        </is>
      </c>
      <c r="E7" s="31" t="inlineStr">
        <is>
          <t>Call</t>
        </is>
      </c>
      <c r="F7" s="32" t="n">
        <v>95</v>
      </c>
      <c r="G7" s="31" t="inlineStr">
        <is>
          <t>Lost</t>
        </is>
      </c>
      <c r="H7" s="30">
        <f>TODAY()-9</f>
        <v/>
      </c>
      <c r="I7" s="33">
        <f>IF(A7="","",MAX(0,TODAY()-A7))</f>
        <v/>
      </c>
      <c r="J7" s="34">
        <f>IF(OR(P7="",A7=""),"",IF(COUNT(INDEX(Settings!$C$2:$C$8,P7))=0,"",IF(AND(INDEX(Settings!$D$2:$D$8,P7)="H",H7=""),"",IF(INDEX(Settings!$D$2:$D$8,P7)="A",A7,IF(INDEX(Settings!$D$2:$D$8,P7)="HA",IF(H7="",A7,H7),H7))+INDEX(Settings!$C$2:$C$8,P7))))</f>
        <v/>
      </c>
      <c r="K7" s="35">
        <f>IF(A7="",IF(B7&lt;&gt;"","Add date / أدخل تاريخ الاستفسار",""),IF(G7="","Set status / اختر الحالة",IF(P7="","Check status / راجع الحالة",IF(COUNT(INDEX(Settings!$C$2:$C$8,P7))=0,"Closed / مغلق",IF(AND(INDEX(Settings!$D$2:$D$8,P7)="H",H7=""),"Add last follow-up date / أدخل تاريخ آخر متابعة",IF(J7&lt;TODAY(),"OVERDUE / متأخر",IF(J7=TODAY(),"DUE TODAY / مستحق اليوم","Upcoming / قادم")))))))</f>
        <v/>
      </c>
      <c r="L7" s="36">
        <f>IF(P7="","",INDEX(Settings!$B$2:$B$8,P7))</f>
        <v/>
      </c>
      <c r="M7" s="37">
        <f>IF(OR(P7="",J7=""),"",IFERROR(SUBSTITUTE(SUBSTITUTE(INDEX(Templates!$C$2:$C$5,INDEX(Settings!$E$2:$E$8,P7)),"[Name]",B7),"[service]",D7),"Check template / راجع القالب"))</f>
        <v/>
      </c>
      <c r="N7" s="38">
        <f>IF(OR(P7="",J7=""),"",IFERROR(SUBSTITUTE(SUBSTITUTE(INDEX(Templates!$D$2:$D$5,INDEX(Settings!$E$2:$E$8,P7)),"[Name]",B7),"[service]",D7),"Check template / راجع القالب"))</f>
        <v/>
      </c>
      <c r="O7">
        <f>IF(OR(P7="",A7=""),"",IF(J7&lt;&gt;"",J7+ROW()/100000,IF(COUNT(INDEX(Settings!$C$2:$C$8,P7))=0,"",A7+ROW()/100000)))</f>
        <v/>
      </c>
      <c r="P7">
        <f>IF(OR(A7="",G7=""),"",IFERROR(MATCH(G7,Settings!$A$2:$A$8,0),""))</f>
        <v/>
      </c>
    </row>
    <row r="8">
      <c r="A8" s="30">
        <f>TODAY()-25</f>
        <v/>
      </c>
      <c r="B8" s="31" t="inlineStr">
        <is>
          <t>FICTIONAL CUSTOMER G</t>
        </is>
      </c>
      <c r="C8" s="31" t="inlineStr">
        <is>
          <t>+968 0000 0006</t>
        </is>
      </c>
      <c r="D8" s="31" t="inlineStr">
        <is>
          <t>Window AC replacement</t>
        </is>
      </c>
      <c r="E8" s="31" t="inlineStr">
        <is>
          <t>WhatsApp</t>
        </is>
      </c>
      <c r="F8" s="32" t="n">
        <v>60</v>
      </c>
      <c r="G8" s="31" t="inlineStr">
        <is>
          <t>No reply (closed)</t>
        </is>
      </c>
      <c r="H8" s="30">
        <f>TODAY()-8</f>
        <v/>
      </c>
      <c r="I8" s="33">
        <f>IF(A8="","",MAX(0,TODAY()-A8))</f>
        <v/>
      </c>
      <c r="J8" s="34">
        <f>IF(OR(P8="",A8=""),"",IF(COUNT(INDEX(Settings!$C$2:$C$8,P8))=0,"",IF(AND(INDEX(Settings!$D$2:$D$8,P8)="H",H8=""),"",IF(INDEX(Settings!$D$2:$D$8,P8)="A",A8,IF(INDEX(Settings!$D$2:$D$8,P8)="HA",IF(H8="",A8,H8),H8))+INDEX(Settings!$C$2:$C$8,P8))))</f>
        <v/>
      </c>
      <c r="K8" s="35">
        <f>IF(A8="",IF(B8&lt;&gt;"","Add date / أدخل تاريخ الاستفسار",""),IF(G8="","Set status / اختر الحالة",IF(P8="","Check status / راجع الحالة",IF(COUNT(INDEX(Settings!$C$2:$C$8,P8))=0,"Closed / مغلق",IF(AND(INDEX(Settings!$D$2:$D$8,P8)="H",H8=""),"Add last follow-up date / أدخل تاريخ آخر متابعة",IF(J8&lt;TODAY(),"OVERDUE / متأخر",IF(J8=TODAY(),"DUE TODAY / مستحق اليوم","Upcoming / قادم")))))))</f>
        <v/>
      </c>
      <c r="L8" s="36">
        <f>IF(P8="","",INDEX(Settings!$B$2:$B$8,P8))</f>
        <v/>
      </c>
      <c r="M8" s="37">
        <f>IF(OR(P8="",J8=""),"",IFERROR(SUBSTITUTE(SUBSTITUTE(INDEX(Templates!$C$2:$C$5,INDEX(Settings!$E$2:$E$8,P8)),"[Name]",B8),"[service]",D8),"Check template / راجع القالب"))</f>
        <v/>
      </c>
      <c r="N8" s="38">
        <f>IF(OR(P8="",J8=""),"",IFERROR(SUBSTITUTE(SUBSTITUTE(INDEX(Templates!$D$2:$D$5,INDEX(Settings!$E$2:$E$8,P8)),"[Name]",B8),"[service]",D8),"Check template / راجع القالب"))</f>
        <v/>
      </c>
      <c r="O8">
        <f>IF(OR(P8="",A8=""),"",IF(J8&lt;&gt;"",J8+ROW()/100000,IF(COUNT(INDEX(Settings!$C$2:$C$8,P8))=0,"",A8+ROW()/100000)))</f>
        <v/>
      </c>
      <c r="P8">
        <f>IF(OR(A8="",G8=""),"",IFERROR(MATCH(G8,Settings!$A$2:$A$8,0),""))</f>
        <v/>
      </c>
    </row>
    <row r="9">
      <c r="A9" s="30">
        <f>TODAY()-2</f>
        <v/>
      </c>
      <c r="B9" s="31" t="inlineStr">
        <is>
          <t>FICTIONAL CUSTOMER H</t>
        </is>
      </c>
      <c r="C9" s="31" t="inlineStr">
        <is>
          <t>+968 0000 0007</t>
        </is>
      </c>
      <c r="D9" s="31" t="inlineStr">
        <is>
          <t>Shop AC servicing (4 units)</t>
        </is>
      </c>
      <c r="E9" s="31" t="inlineStr">
        <is>
          <t>WhatsApp</t>
        </is>
      </c>
      <c r="F9" s="32" t="n">
        <v>80</v>
      </c>
      <c r="G9" s="31" t="inlineStr">
        <is>
          <t>Quote sent</t>
        </is>
      </c>
      <c r="H9" s="30" t="n"/>
      <c r="I9" s="33">
        <f>IF(A9="","",MAX(0,TODAY()-A9))</f>
        <v/>
      </c>
      <c r="J9" s="34">
        <f>IF(OR(P9="",A9=""),"",IF(COUNT(INDEX(Settings!$C$2:$C$8,P9))=0,"",IF(AND(INDEX(Settings!$D$2:$D$8,P9)="H",H9=""),"",IF(INDEX(Settings!$D$2:$D$8,P9)="A",A9,IF(INDEX(Settings!$D$2:$D$8,P9)="HA",IF(H9="",A9,H9),H9))+INDEX(Settings!$C$2:$C$8,P9))))</f>
        <v/>
      </c>
      <c r="K9" s="35">
        <f>IF(A9="",IF(B9&lt;&gt;"","Add date / أدخل تاريخ الاستفسار",""),IF(G9="","Set status / اختر الحالة",IF(P9="","Check status / راجع الحالة",IF(COUNT(INDEX(Settings!$C$2:$C$8,P9))=0,"Closed / مغلق",IF(AND(INDEX(Settings!$D$2:$D$8,P9)="H",H9=""),"Add last follow-up date / أدخل تاريخ آخر متابعة",IF(J9&lt;TODAY(),"OVERDUE / متأخر",IF(J9=TODAY(),"DUE TODAY / مستحق اليوم","Upcoming / قادم")))))))</f>
        <v/>
      </c>
      <c r="L9" s="36">
        <f>IF(P9="","",INDEX(Settings!$B$2:$B$8,P9))</f>
        <v/>
      </c>
      <c r="M9" s="37">
        <f>IF(OR(P9="",J9=""),"",IFERROR(SUBSTITUTE(SUBSTITUTE(INDEX(Templates!$C$2:$C$5,INDEX(Settings!$E$2:$E$8,P9)),"[Name]",B9),"[service]",D9),"Check template / راجع القالب"))</f>
        <v/>
      </c>
      <c r="N9" s="38">
        <f>IF(OR(P9="",J9=""),"",IFERROR(SUBSTITUTE(SUBSTITUTE(INDEX(Templates!$D$2:$D$5,INDEX(Settings!$E$2:$E$8,P9)),"[Name]",B9),"[service]",D9),"Check template / راجع القالب"))</f>
        <v/>
      </c>
      <c r="O9">
        <f>IF(OR(P9="",A9=""),"",IF(J9&lt;&gt;"",J9+ROW()/100000,IF(COUNT(INDEX(Settings!$C$2:$C$8,P9))=0,"",A9+ROW()/100000)))</f>
        <v/>
      </c>
      <c r="P9">
        <f>IF(OR(A9="",G9=""),"",IFERROR(MATCH(G9,Settings!$A$2:$A$8,0),""))</f>
        <v/>
      </c>
    </row>
    <row r="10">
      <c r="A10" s="30" t="n"/>
      <c r="B10" s="31" t="n"/>
      <c r="C10" s="31" t="n"/>
      <c r="D10" s="31" t="n"/>
      <c r="E10" s="31" t="n"/>
      <c r="F10" s="32" t="n"/>
      <c r="G10" s="31" t="n"/>
      <c r="H10" s="30" t="n"/>
      <c r="I10" s="33">
        <f>IF(A10="","",MAX(0,TODAY()-A10))</f>
        <v/>
      </c>
      <c r="J10" s="34">
        <f>IF(OR(P10="",A10=""),"",IF(COUNT(INDEX(Settings!$C$2:$C$8,P10))=0,"",IF(AND(INDEX(Settings!$D$2:$D$8,P10)="H",H10=""),"",IF(INDEX(Settings!$D$2:$D$8,P10)="A",A10,IF(INDEX(Settings!$D$2:$D$8,P10)="HA",IF(H10="",A10,H10),H10))+INDEX(Settings!$C$2:$C$8,P10))))</f>
        <v/>
      </c>
      <c r="K10" s="35">
        <f>IF(A10="",IF(B10&lt;&gt;"","Add date / أدخل تاريخ الاستفسار",""),IF(G10="","Set status / اختر الحالة",IF(P10="","Check status / راجع الحالة",IF(COUNT(INDEX(Settings!$C$2:$C$8,P10))=0,"Closed / مغلق",IF(AND(INDEX(Settings!$D$2:$D$8,P10)="H",H10=""),"Add last follow-up date / أدخل تاريخ آخر متابعة",IF(J10&lt;TODAY(),"OVERDUE / متأخر",IF(J10=TODAY(),"DUE TODAY / مستحق اليوم","Upcoming / قادم")))))))</f>
        <v/>
      </c>
      <c r="L10" s="36">
        <f>IF(P10="","",INDEX(Settings!$B$2:$B$8,P10))</f>
        <v/>
      </c>
      <c r="M10" s="37">
        <f>IF(OR(P10="",J10=""),"",IFERROR(SUBSTITUTE(SUBSTITUTE(INDEX(Templates!$C$2:$C$5,INDEX(Settings!$E$2:$E$8,P10)),"[Name]",B10),"[service]",D10),"Check template / راجع القالب"))</f>
        <v/>
      </c>
      <c r="N10" s="38">
        <f>IF(OR(P10="",J10=""),"",IFERROR(SUBSTITUTE(SUBSTITUTE(INDEX(Templates!$D$2:$D$5,INDEX(Settings!$E$2:$E$8,P10)),"[Name]",B10),"[service]",D10),"Check template / راجع القالب"))</f>
        <v/>
      </c>
      <c r="O10">
        <f>IF(OR(P10="",A10=""),"",IF(J10&lt;&gt;"",J10+ROW()/100000,IF(COUNT(INDEX(Settings!$C$2:$C$8,P10))=0,"",A10+ROW()/100000)))</f>
        <v/>
      </c>
      <c r="P10">
        <f>IF(OR(A10="",G10=""),"",IFERROR(MATCH(G10,Settings!$A$2:$A$8,0),""))</f>
        <v/>
      </c>
    </row>
    <row r="11">
      <c r="A11" s="30" t="n"/>
      <c r="B11" s="31" t="n"/>
      <c r="C11" s="31" t="n"/>
      <c r="D11" s="31" t="n"/>
      <c r="E11" s="31" t="n"/>
      <c r="F11" s="32" t="n"/>
      <c r="G11" s="31" t="n"/>
      <c r="H11" s="30" t="n"/>
      <c r="I11" s="33">
        <f>IF(A11="","",MAX(0,TODAY()-A11))</f>
        <v/>
      </c>
      <c r="J11" s="34">
        <f>IF(OR(P11="",A11=""),"",IF(COUNT(INDEX(Settings!$C$2:$C$8,P11))=0,"",IF(AND(INDEX(Settings!$D$2:$D$8,P11)="H",H11=""),"",IF(INDEX(Settings!$D$2:$D$8,P11)="A",A11,IF(INDEX(Settings!$D$2:$D$8,P11)="HA",IF(H11="",A11,H11),H11))+INDEX(Settings!$C$2:$C$8,P11))))</f>
        <v/>
      </c>
      <c r="K11" s="35">
        <f>IF(A11="",IF(B11&lt;&gt;"","Add date / أدخل تاريخ الاستفسار",""),IF(G11="","Set status / اختر الحالة",IF(P11="","Check status / راجع الحالة",IF(COUNT(INDEX(Settings!$C$2:$C$8,P11))=0,"Closed / مغلق",IF(AND(INDEX(Settings!$D$2:$D$8,P11)="H",H11=""),"Add last follow-up date / أدخل تاريخ آخر متابعة",IF(J11&lt;TODAY(),"OVERDUE / متأخر",IF(J11=TODAY(),"DUE TODAY / مستحق اليوم","Upcoming / قادم")))))))</f>
        <v/>
      </c>
      <c r="L11" s="36">
        <f>IF(P11="","",INDEX(Settings!$B$2:$B$8,P11))</f>
        <v/>
      </c>
      <c r="M11" s="37">
        <f>IF(OR(P11="",J11=""),"",IFERROR(SUBSTITUTE(SUBSTITUTE(INDEX(Templates!$C$2:$C$5,INDEX(Settings!$E$2:$E$8,P11)),"[Name]",B11),"[service]",D11),"Check template / راجع القالب"))</f>
        <v/>
      </c>
      <c r="N11" s="38">
        <f>IF(OR(P11="",J11=""),"",IFERROR(SUBSTITUTE(SUBSTITUTE(INDEX(Templates!$D$2:$D$5,INDEX(Settings!$E$2:$E$8,P11)),"[Name]",B11),"[service]",D11),"Check template / راجع القالب"))</f>
        <v/>
      </c>
      <c r="O11">
        <f>IF(OR(P11="",A11=""),"",IF(J11&lt;&gt;"",J11+ROW()/100000,IF(COUNT(INDEX(Settings!$C$2:$C$8,P11))=0,"",A11+ROW()/100000)))</f>
        <v/>
      </c>
      <c r="P11">
        <f>IF(OR(A11="",G11=""),"",IFERROR(MATCH(G11,Settings!$A$2:$A$8,0),""))</f>
        <v/>
      </c>
    </row>
    <row r="12">
      <c r="A12" s="30" t="n"/>
      <c r="B12" s="31" t="n"/>
      <c r="C12" s="31" t="n"/>
      <c r="D12" s="31" t="n"/>
      <c r="E12" s="31" t="n"/>
      <c r="F12" s="32" t="n"/>
      <c r="G12" s="31" t="n"/>
      <c r="H12" s="30" t="n"/>
      <c r="I12" s="33">
        <f>IF(A12="","",MAX(0,TODAY()-A12))</f>
        <v/>
      </c>
      <c r="J12" s="34">
        <f>IF(OR(P12="",A12=""),"",IF(COUNT(INDEX(Settings!$C$2:$C$8,P12))=0,"",IF(AND(INDEX(Settings!$D$2:$D$8,P12)="H",H12=""),"",IF(INDEX(Settings!$D$2:$D$8,P12)="A",A12,IF(INDEX(Settings!$D$2:$D$8,P12)="HA",IF(H12="",A12,H12),H12))+INDEX(Settings!$C$2:$C$8,P12))))</f>
        <v/>
      </c>
      <c r="K12" s="35">
        <f>IF(A12="",IF(B12&lt;&gt;"","Add date / أدخل تاريخ الاستفسار",""),IF(G12="","Set status / اختر الحالة",IF(P12="","Check status / راجع الحالة",IF(COUNT(INDEX(Settings!$C$2:$C$8,P12))=0,"Closed / مغلق",IF(AND(INDEX(Settings!$D$2:$D$8,P12)="H",H12=""),"Add last follow-up date / أدخل تاريخ آخر متابعة",IF(J12&lt;TODAY(),"OVERDUE / متأخر",IF(J12=TODAY(),"DUE TODAY / مستحق اليوم","Upcoming / قادم")))))))</f>
        <v/>
      </c>
      <c r="L12" s="36">
        <f>IF(P12="","",INDEX(Settings!$B$2:$B$8,P12))</f>
        <v/>
      </c>
      <c r="M12" s="37">
        <f>IF(OR(P12="",J12=""),"",IFERROR(SUBSTITUTE(SUBSTITUTE(INDEX(Templates!$C$2:$C$5,INDEX(Settings!$E$2:$E$8,P12)),"[Name]",B12),"[service]",D12),"Check template / راجع القالب"))</f>
        <v/>
      </c>
      <c r="N12" s="38">
        <f>IF(OR(P12="",J12=""),"",IFERROR(SUBSTITUTE(SUBSTITUTE(INDEX(Templates!$D$2:$D$5,INDEX(Settings!$E$2:$E$8,P12)),"[Name]",B12),"[service]",D12),"Check template / راجع القالب"))</f>
        <v/>
      </c>
      <c r="O12">
        <f>IF(OR(P12="",A12=""),"",IF(J12&lt;&gt;"",J12+ROW()/100000,IF(COUNT(INDEX(Settings!$C$2:$C$8,P12))=0,"",A12+ROW()/100000)))</f>
        <v/>
      </c>
      <c r="P12">
        <f>IF(OR(A12="",G12=""),"",IFERROR(MATCH(G12,Settings!$A$2:$A$8,0),""))</f>
        <v/>
      </c>
    </row>
    <row r="13">
      <c r="A13" s="30" t="n"/>
      <c r="B13" s="31" t="n"/>
      <c r="C13" s="31" t="n"/>
      <c r="D13" s="31" t="n"/>
      <c r="E13" s="31" t="n"/>
      <c r="F13" s="32" t="n"/>
      <c r="G13" s="31" t="n"/>
      <c r="H13" s="30" t="n"/>
      <c r="I13" s="33">
        <f>IF(A13="","",MAX(0,TODAY()-A13))</f>
        <v/>
      </c>
      <c r="J13" s="34">
        <f>IF(OR(P13="",A13=""),"",IF(COUNT(INDEX(Settings!$C$2:$C$8,P13))=0,"",IF(AND(INDEX(Settings!$D$2:$D$8,P13)="H",H13=""),"",IF(INDEX(Settings!$D$2:$D$8,P13)="A",A13,IF(INDEX(Settings!$D$2:$D$8,P13)="HA",IF(H13="",A13,H13),H13))+INDEX(Settings!$C$2:$C$8,P13))))</f>
        <v/>
      </c>
      <c r="K13" s="35">
        <f>IF(A13="",IF(B13&lt;&gt;"","Add date / أدخل تاريخ الاستفسار",""),IF(G13="","Set status / اختر الحالة",IF(P13="","Check status / راجع الحالة",IF(COUNT(INDEX(Settings!$C$2:$C$8,P13))=0,"Closed / مغلق",IF(AND(INDEX(Settings!$D$2:$D$8,P13)="H",H13=""),"Add last follow-up date / أدخل تاريخ آخر متابعة",IF(J13&lt;TODAY(),"OVERDUE / متأخر",IF(J13=TODAY(),"DUE TODAY / مستحق اليوم","Upcoming / قادم")))))))</f>
        <v/>
      </c>
      <c r="L13" s="36">
        <f>IF(P13="","",INDEX(Settings!$B$2:$B$8,P13))</f>
        <v/>
      </c>
      <c r="M13" s="37">
        <f>IF(OR(P13="",J13=""),"",IFERROR(SUBSTITUTE(SUBSTITUTE(INDEX(Templates!$C$2:$C$5,INDEX(Settings!$E$2:$E$8,P13)),"[Name]",B13),"[service]",D13),"Check template / راجع القالب"))</f>
        <v/>
      </c>
      <c r="N13" s="38">
        <f>IF(OR(P13="",J13=""),"",IFERROR(SUBSTITUTE(SUBSTITUTE(INDEX(Templates!$D$2:$D$5,INDEX(Settings!$E$2:$E$8,P13)),"[Name]",B13),"[service]",D13),"Check template / راجع القالب"))</f>
        <v/>
      </c>
      <c r="O13">
        <f>IF(OR(P13="",A13=""),"",IF(J13&lt;&gt;"",J13+ROW()/100000,IF(COUNT(INDEX(Settings!$C$2:$C$8,P13))=0,"",A13+ROW()/100000)))</f>
        <v/>
      </c>
      <c r="P13">
        <f>IF(OR(A13="",G13=""),"",IFERROR(MATCH(G13,Settings!$A$2:$A$8,0),""))</f>
        <v/>
      </c>
    </row>
    <row r="14">
      <c r="A14" s="30" t="n"/>
      <c r="B14" s="31" t="n"/>
      <c r="C14" s="31" t="n"/>
      <c r="D14" s="31" t="n"/>
      <c r="E14" s="31" t="n"/>
      <c r="F14" s="32" t="n"/>
      <c r="G14" s="31" t="n"/>
      <c r="H14" s="30" t="n"/>
      <c r="I14" s="33">
        <f>IF(A14="","",MAX(0,TODAY()-A14))</f>
        <v/>
      </c>
      <c r="J14" s="34">
        <f>IF(OR(P14="",A14=""),"",IF(COUNT(INDEX(Settings!$C$2:$C$8,P14))=0,"",IF(AND(INDEX(Settings!$D$2:$D$8,P14)="H",H14=""),"",IF(INDEX(Settings!$D$2:$D$8,P14)="A",A14,IF(INDEX(Settings!$D$2:$D$8,P14)="HA",IF(H14="",A14,H14),H14))+INDEX(Settings!$C$2:$C$8,P14))))</f>
        <v/>
      </c>
      <c r="K14" s="35">
        <f>IF(A14="",IF(B14&lt;&gt;"","Add date / أدخل تاريخ الاستفسار",""),IF(G14="","Set status / اختر الحالة",IF(P14="","Check status / راجع الحالة",IF(COUNT(INDEX(Settings!$C$2:$C$8,P14))=0,"Closed / مغلق",IF(AND(INDEX(Settings!$D$2:$D$8,P14)="H",H14=""),"Add last follow-up date / أدخل تاريخ آخر متابعة",IF(J14&lt;TODAY(),"OVERDUE / متأخر",IF(J14=TODAY(),"DUE TODAY / مستحق اليوم","Upcoming / قادم")))))))</f>
        <v/>
      </c>
      <c r="L14" s="36">
        <f>IF(P14="","",INDEX(Settings!$B$2:$B$8,P14))</f>
        <v/>
      </c>
      <c r="M14" s="37">
        <f>IF(OR(P14="",J14=""),"",IFERROR(SUBSTITUTE(SUBSTITUTE(INDEX(Templates!$C$2:$C$5,INDEX(Settings!$E$2:$E$8,P14)),"[Name]",B14),"[service]",D14),"Check template / راجع القالب"))</f>
        <v/>
      </c>
      <c r="N14" s="38">
        <f>IF(OR(P14="",J14=""),"",IFERROR(SUBSTITUTE(SUBSTITUTE(INDEX(Templates!$D$2:$D$5,INDEX(Settings!$E$2:$E$8,P14)),"[Name]",B14),"[service]",D14),"Check template / راجع القالب"))</f>
        <v/>
      </c>
      <c r="O14">
        <f>IF(OR(P14="",A14=""),"",IF(J14&lt;&gt;"",J14+ROW()/100000,IF(COUNT(INDEX(Settings!$C$2:$C$8,P14))=0,"",A14+ROW()/100000)))</f>
        <v/>
      </c>
      <c r="P14">
        <f>IF(OR(A14="",G14=""),"",IFERROR(MATCH(G14,Settings!$A$2:$A$8,0),""))</f>
        <v/>
      </c>
    </row>
    <row r="15">
      <c r="A15" s="30" t="n"/>
      <c r="B15" s="31" t="n"/>
      <c r="C15" s="31" t="n"/>
      <c r="D15" s="31" t="n"/>
      <c r="E15" s="31" t="n"/>
      <c r="F15" s="32" t="n"/>
      <c r="G15" s="31" t="n"/>
      <c r="H15" s="30" t="n"/>
      <c r="I15" s="33">
        <f>IF(A15="","",MAX(0,TODAY()-A15))</f>
        <v/>
      </c>
      <c r="J15" s="34">
        <f>IF(OR(P15="",A15=""),"",IF(COUNT(INDEX(Settings!$C$2:$C$8,P15))=0,"",IF(AND(INDEX(Settings!$D$2:$D$8,P15)="H",H15=""),"",IF(INDEX(Settings!$D$2:$D$8,P15)="A",A15,IF(INDEX(Settings!$D$2:$D$8,P15)="HA",IF(H15="",A15,H15),H15))+INDEX(Settings!$C$2:$C$8,P15))))</f>
        <v/>
      </c>
      <c r="K15" s="35">
        <f>IF(A15="",IF(B15&lt;&gt;"","Add date / أدخل تاريخ الاستفسار",""),IF(G15="","Set status / اختر الحالة",IF(P15="","Check status / راجع الحالة",IF(COUNT(INDEX(Settings!$C$2:$C$8,P15))=0,"Closed / مغلق",IF(AND(INDEX(Settings!$D$2:$D$8,P15)="H",H15=""),"Add last follow-up date / أدخل تاريخ آخر متابعة",IF(J15&lt;TODAY(),"OVERDUE / متأخر",IF(J15=TODAY(),"DUE TODAY / مستحق اليوم","Upcoming / قادم")))))))</f>
        <v/>
      </c>
      <c r="L15" s="36">
        <f>IF(P15="","",INDEX(Settings!$B$2:$B$8,P15))</f>
        <v/>
      </c>
      <c r="M15" s="37">
        <f>IF(OR(P15="",J15=""),"",IFERROR(SUBSTITUTE(SUBSTITUTE(INDEX(Templates!$C$2:$C$5,INDEX(Settings!$E$2:$E$8,P15)),"[Name]",B15),"[service]",D15),"Check template / راجع القالب"))</f>
        <v/>
      </c>
      <c r="N15" s="38">
        <f>IF(OR(P15="",J15=""),"",IFERROR(SUBSTITUTE(SUBSTITUTE(INDEX(Templates!$D$2:$D$5,INDEX(Settings!$E$2:$E$8,P15)),"[Name]",B15),"[service]",D15),"Check template / راجع القالب"))</f>
        <v/>
      </c>
      <c r="O15">
        <f>IF(OR(P15="",A15=""),"",IF(J15&lt;&gt;"",J15+ROW()/100000,IF(COUNT(INDEX(Settings!$C$2:$C$8,P15))=0,"",A15+ROW()/100000)))</f>
        <v/>
      </c>
      <c r="P15">
        <f>IF(OR(A15="",G15=""),"",IFERROR(MATCH(G15,Settings!$A$2:$A$8,0),""))</f>
        <v/>
      </c>
    </row>
    <row r="16">
      <c r="A16" s="30" t="n"/>
      <c r="B16" s="31" t="n"/>
      <c r="C16" s="31" t="n"/>
      <c r="D16" s="31" t="n"/>
      <c r="E16" s="31" t="n"/>
      <c r="F16" s="32" t="n"/>
      <c r="G16" s="31" t="n"/>
      <c r="H16" s="30" t="n"/>
      <c r="I16" s="33">
        <f>IF(A16="","",MAX(0,TODAY()-A16))</f>
        <v/>
      </c>
      <c r="J16" s="34">
        <f>IF(OR(P16="",A16=""),"",IF(COUNT(INDEX(Settings!$C$2:$C$8,P16))=0,"",IF(AND(INDEX(Settings!$D$2:$D$8,P16)="H",H16=""),"",IF(INDEX(Settings!$D$2:$D$8,P16)="A",A16,IF(INDEX(Settings!$D$2:$D$8,P16)="HA",IF(H16="",A16,H16),H16))+INDEX(Settings!$C$2:$C$8,P16))))</f>
        <v/>
      </c>
      <c r="K16" s="35">
        <f>IF(A16="",IF(B16&lt;&gt;"","Add date / أدخل تاريخ الاستفسار",""),IF(G16="","Set status / اختر الحالة",IF(P16="","Check status / راجع الحالة",IF(COUNT(INDEX(Settings!$C$2:$C$8,P16))=0,"Closed / مغلق",IF(AND(INDEX(Settings!$D$2:$D$8,P16)="H",H16=""),"Add last follow-up date / أدخل تاريخ آخر متابعة",IF(J16&lt;TODAY(),"OVERDUE / متأخر",IF(J16=TODAY(),"DUE TODAY / مستحق اليوم","Upcoming / قادم")))))))</f>
        <v/>
      </c>
      <c r="L16" s="36">
        <f>IF(P16="","",INDEX(Settings!$B$2:$B$8,P16))</f>
        <v/>
      </c>
      <c r="M16" s="37">
        <f>IF(OR(P16="",J16=""),"",IFERROR(SUBSTITUTE(SUBSTITUTE(INDEX(Templates!$C$2:$C$5,INDEX(Settings!$E$2:$E$8,P16)),"[Name]",B16),"[service]",D16),"Check template / راجع القالب"))</f>
        <v/>
      </c>
      <c r="N16" s="38">
        <f>IF(OR(P16="",J16=""),"",IFERROR(SUBSTITUTE(SUBSTITUTE(INDEX(Templates!$D$2:$D$5,INDEX(Settings!$E$2:$E$8,P16)),"[Name]",B16),"[service]",D16),"Check template / راجع القالب"))</f>
        <v/>
      </c>
      <c r="O16">
        <f>IF(OR(P16="",A16=""),"",IF(J16&lt;&gt;"",J16+ROW()/100000,IF(COUNT(INDEX(Settings!$C$2:$C$8,P16))=0,"",A16+ROW()/100000)))</f>
        <v/>
      </c>
      <c r="P16">
        <f>IF(OR(A16="",G16=""),"",IFERROR(MATCH(G16,Settings!$A$2:$A$8,0),""))</f>
        <v/>
      </c>
    </row>
    <row r="17">
      <c r="A17" s="30" t="n"/>
      <c r="B17" s="31" t="n"/>
      <c r="C17" s="31" t="n"/>
      <c r="D17" s="31" t="n"/>
      <c r="E17" s="31" t="n"/>
      <c r="F17" s="32" t="n"/>
      <c r="G17" s="31" t="n"/>
      <c r="H17" s="30" t="n"/>
      <c r="I17" s="33">
        <f>IF(A17="","",MAX(0,TODAY()-A17))</f>
        <v/>
      </c>
      <c r="J17" s="34">
        <f>IF(OR(P17="",A17=""),"",IF(COUNT(INDEX(Settings!$C$2:$C$8,P17))=0,"",IF(AND(INDEX(Settings!$D$2:$D$8,P17)="H",H17=""),"",IF(INDEX(Settings!$D$2:$D$8,P17)="A",A17,IF(INDEX(Settings!$D$2:$D$8,P17)="HA",IF(H17="",A17,H17),H17))+INDEX(Settings!$C$2:$C$8,P17))))</f>
        <v/>
      </c>
      <c r="K17" s="35">
        <f>IF(A17="",IF(B17&lt;&gt;"","Add date / أدخل تاريخ الاستفسار",""),IF(G17="","Set status / اختر الحالة",IF(P17="","Check status / راجع الحالة",IF(COUNT(INDEX(Settings!$C$2:$C$8,P17))=0,"Closed / مغلق",IF(AND(INDEX(Settings!$D$2:$D$8,P17)="H",H17=""),"Add last follow-up date / أدخل تاريخ آخر متابعة",IF(J17&lt;TODAY(),"OVERDUE / متأخر",IF(J17=TODAY(),"DUE TODAY / مستحق اليوم","Upcoming / قادم")))))))</f>
        <v/>
      </c>
      <c r="L17" s="36">
        <f>IF(P17="","",INDEX(Settings!$B$2:$B$8,P17))</f>
        <v/>
      </c>
      <c r="M17" s="37">
        <f>IF(OR(P17="",J17=""),"",IFERROR(SUBSTITUTE(SUBSTITUTE(INDEX(Templates!$C$2:$C$5,INDEX(Settings!$E$2:$E$8,P17)),"[Name]",B17),"[service]",D17),"Check template / راجع القالب"))</f>
        <v/>
      </c>
      <c r="N17" s="38">
        <f>IF(OR(P17="",J17=""),"",IFERROR(SUBSTITUTE(SUBSTITUTE(INDEX(Templates!$D$2:$D$5,INDEX(Settings!$E$2:$E$8,P17)),"[Name]",B17),"[service]",D17),"Check template / راجع القالب"))</f>
        <v/>
      </c>
      <c r="O17">
        <f>IF(OR(P17="",A17=""),"",IF(J17&lt;&gt;"",J17+ROW()/100000,IF(COUNT(INDEX(Settings!$C$2:$C$8,P17))=0,"",A17+ROW()/100000)))</f>
        <v/>
      </c>
      <c r="P17">
        <f>IF(OR(A17="",G17=""),"",IFERROR(MATCH(G17,Settings!$A$2:$A$8,0),""))</f>
        <v/>
      </c>
    </row>
    <row r="18">
      <c r="A18" s="30" t="n"/>
      <c r="B18" s="31" t="n"/>
      <c r="C18" s="31" t="n"/>
      <c r="D18" s="31" t="n"/>
      <c r="E18" s="31" t="n"/>
      <c r="F18" s="32" t="n"/>
      <c r="G18" s="31" t="n"/>
      <c r="H18" s="30" t="n"/>
      <c r="I18" s="33">
        <f>IF(A18="","",MAX(0,TODAY()-A18))</f>
        <v/>
      </c>
      <c r="J18" s="34">
        <f>IF(OR(P18="",A18=""),"",IF(COUNT(INDEX(Settings!$C$2:$C$8,P18))=0,"",IF(AND(INDEX(Settings!$D$2:$D$8,P18)="H",H18=""),"",IF(INDEX(Settings!$D$2:$D$8,P18)="A",A18,IF(INDEX(Settings!$D$2:$D$8,P18)="HA",IF(H18="",A18,H18),H18))+INDEX(Settings!$C$2:$C$8,P18))))</f>
        <v/>
      </c>
      <c r="K18" s="35">
        <f>IF(A18="",IF(B18&lt;&gt;"","Add date / أدخل تاريخ الاستفسار",""),IF(G18="","Set status / اختر الحالة",IF(P18="","Check status / راجع الحالة",IF(COUNT(INDEX(Settings!$C$2:$C$8,P18))=0,"Closed / مغلق",IF(AND(INDEX(Settings!$D$2:$D$8,P18)="H",H18=""),"Add last follow-up date / أدخل تاريخ آخر متابعة",IF(J18&lt;TODAY(),"OVERDUE / متأخر",IF(J18=TODAY(),"DUE TODAY / مستحق اليوم","Upcoming / قادم")))))))</f>
        <v/>
      </c>
      <c r="L18" s="36">
        <f>IF(P18="","",INDEX(Settings!$B$2:$B$8,P18))</f>
        <v/>
      </c>
      <c r="M18" s="37">
        <f>IF(OR(P18="",J18=""),"",IFERROR(SUBSTITUTE(SUBSTITUTE(INDEX(Templates!$C$2:$C$5,INDEX(Settings!$E$2:$E$8,P18)),"[Name]",B18),"[service]",D18),"Check template / راجع القالب"))</f>
        <v/>
      </c>
      <c r="N18" s="38">
        <f>IF(OR(P18="",J18=""),"",IFERROR(SUBSTITUTE(SUBSTITUTE(INDEX(Templates!$D$2:$D$5,INDEX(Settings!$E$2:$E$8,P18)),"[Name]",B18),"[service]",D18),"Check template / راجع القالب"))</f>
        <v/>
      </c>
      <c r="O18">
        <f>IF(OR(P18="",A18=""),"",IF(J18&lt;&gt;"",J18+ROW()/100000,IF(COUNT(INDEX(Settings!$C$2:$C$8,P18))=0,"",A18+ROW()/100000)))</f>
        <v/>
      </c>
      <c r="P18">
        <f>IF(OR(A18="",G18=""),"",IFERROR(MATCH(G18,Settings!$A$2:$A$8,0),""))</f>
        <v/>
      </c>
    </row>
    <row r="19">
      <c r="A19" s="30" t="n"/>
      <c r="B19" s="31" t="n"/>
      <c r="C19" s="31" t="n"/>
      <c r="D19" s="31" t="n"/>
      <c r="E19" s="31" t="n"/>
      <c r="F19" s="32" t="n"/>
      <c r="G19" s="31" t="n"/>
      <c r="H19" s="30" t="n"/>
      <c r="I19" s="33">
        <f>IF(A19="","",MAX(0,TODAY()-A19))</f>
        <v/>
      </c>
      <c r="J19" s="34">
        <f>IF(OR(P19="",A19=""),"",IF(COUNT(INDEX(Settings!$C$2:$C$8,P19))=0,"",IF(AND(INDEX(Settings!$D$2:$D$8,P19)="H",H19=""),"",IF(INDEX(Settings!$D$2:$D$8,P19)="A",A19,IF(INDEX(Settings!$D$2:$D$8,P19)="HA",IF(H19="",A19,H19),H19))+INDEX(Settings!$C$2:$C$8,P19))))</f>
        <v/>
      </c>
      <c r="K19" s="35">
        <f>IF(A19="",IF(B19&lt;&gt;"","Add date / أدخل تاريخ الاستفسار",""),IF(G19="","Set status / اختر الحالة",IF(P19="","Check status / راجع الحالة",IF(COUNT(INDEX(Settings!$C$2:$C$8,P19))=0,"Closed / مغلق",IF(AND(INDEX(Settings!$D$2:$D$8,P19)="H",H19=""),"Add last follow-up date / أدخل تاريخ آخر متابعة",IF(J19&lt;TODAY(),"OVERDUE / متأخر",IF(J19=TODAY(),"DUE TODAY / مستحق اليوم","Upcoming / قادم")))))))</f>
        <v/>
      </c>
      <c r="L19" s="36">
        <f>IF(P19="","",INDEX(Settings!$B$2:$B$8,P19))</f>
        <v/>
      </c>
      <c r="M19" s="37">
        <f>IF(OR(P19="",J19=""),"",IFERROR(SUBSTITUTE(SUBSTITUTE(INDEX(Templates!$C$2:$C$5,INDEX(Settings!$E$2:$E$8,P19)),"[Name]",B19),"[service]",D19),"Check template / راجع القالب"))</f>
        <v/>
      </c>
      <c r="N19" s="38">
        <f>IF(OR(P19="",J19=""),"",IFERROR(SUBSTITUTE(SUBSTITUTE(INDEX(Templates!$D$2:$D$5,INDEX(Settings!$E$2:$E$8,P19)),"[Name]",B19),"[service]",D19),"Check template / راجع القالب"))</f>
        <v/>
      </c>
      <c r="O19">
        <f>IF(OR(P19="",A19=""),"",IF(J19&lt;&gt;"",J19+ROW()/100000,IF(COUNT(INDEX(Settings!$C$2:$C$8,P19))=0,"",A19+ROW()/100000)))</f>
        <v/>
      </c>
      <c r="P19">
        <f>IF(OR(A19="",G19=""),"",IFERROR(MATCH(G19,Settings!$A$2:$A$8,0),""))</f>
        <v/>
      </c>
    </row>
    <row r="20">
      <c r="A20" s="30" t="n"/>
      <c r="B20" s="31" t="n"/>
      <c r="C20" s="31" t="n"/>
      <c r="D20" s="31" t="n"/>
      <c r="E20" s="31" t="n"/>
      <c r="F20" s="32" t="n"/>
      <c r="G20" s="31" t="n"/>
      <c r="H20" s="30" t="n"/>
      <c r="I20" s="33">
        <f>IF(A20="","",MAX(0,TODAY()-A20))</f>
        <v/>
      </c>
      <c r="J20" s="34">
        <f>IF(OR(P20="",A20=""),"",IF(COUNT(INDEX(Settings!$C$2:$C$8,P20))=0,"",IF(AND(INDEX(Settings!$D$2:$D$8,P20)="H",H20=""),"",IF(INDEX(Settings!$D$2:$D$8,P20)="A",A20,IF(INDEX(Settings!$D$2:$D$8,P20)="HA",IF(H20="",A20,H20),H20))+INDEX(Settings!$C$2:$C$8,P20))))</f>
        <v/>
      </c>
      <c r="K20" s="35">
        <f>IF(A20="",IF(B20&lt;&gt;"","Add date / أدخل تاريخ الاستفسار",""),IF(G20="","Set status / اختر الحالة",IF(P20="","Check status / راجع الحالة",IF(COUNT(INDEX(Settings!$C$2:$C$8,P20))=0,"Closed / مغلق",IF(AND(INDEX(Settings!$D$2:$D$8,P20)="H",H20=""),"Add last follow-up date / أدخل تاريخ آخر متابعة",IF(J20&lt;TODAY(),"OVERDUE / متأخر",IF(J20=TODAY(),"DUE TODAY / مستحق اليوم","Upcoming / قادم")))))))</f>
        <v/>
      </c>
      <c r="L20" s="36">
        <f>IF(P20="","",INDEX(Settings!$B$2:$B$8,P20))</f>
        <v/>
      </c>
      <c r="M20" s="37">
        <f>IF(OR(P20="",J20=""),"",IFERROR(SUBSTITUTE(SUBSTITUTE(INDEX(Templates!$C$2:$C$5,INDEX(Settings!$E$2:$E$8,P20)),"[Name]",B20),"[service]",D20),"Check template / راجع القالب"))</f>
        <v/>
      </c>
      <c r="N20" s="38">
        <f>IF(OR(P20="",J20=""),"",IFERROR(SUBSTITUTE(SUBSTITUTE(INDEX(Templates!$D$2:$D$5,INDEX(Settings!$E$2:$E$8,P20)),"[Name]",B20),"[service]",D20),"Check template / راجع القالب"))</f>
        <v/>
      </c>
      <c r="O20">
        <f>IF(OR(P20="",A20=""),"",IF(J20&lt;&gt;"",J20+ROW()/100000,IF(COUNT(INDEX(Settings!$C$2:$C$8,P20))=0,"",A20+ROW()/100000)))</f>
        <v/>
      </c>
      <c r="P20">
        <f>IF(OR(A20="",G20=""),"",IFERROR(MATCH(G20,Settings!$A$2:$A$8,0),""))</f>
        <v/>
      </c>
    </row>
    <row r="21">
      <c r="A21" s="30" t="n"/>
      <c r="B21" s="31" t="n"/>
      <c r="C21" s="31" t="n"/>
      <c r="D21" s="31" t="n"/>
      <c r="E21" s="31" t="n"/>
      <c r="F21" s="32" t="n"/>
      <c r="G21" s="31" t="n"/>
      <c r="H21" s="30" t="n"/>
      <c r="I21" s="33">
        <f>IF(A21="","",MAX(0,TODAY()-A21))</f>
        <v/>
      </c>
      <c r="J21" s="34">
        <f>IF(OR(P21="",A21=""),"",IF(COUNT(INDEX(Settings!$C$2:$C$8,P21))=0,"",IF(AND(INDEX(Settings!$D$2:$D$8,P21)="H",H21=""),"",IF(INDEX(Settings!$D$2:$D$8,P21)="A",A21,IF(INDEX(Settings!$D$2:$D$8,P21)="HA",IF(H21="",A21,H21),H21))+INDEX(Settings!$C$2:$C$8,P21))))</f>
        <v/>
      </c>
      <c r="K21" s="35">
        <f>IF(A21="",IF(B21&lt;&gt;"","Add date / أدخل تاريخ الاستفسار",""),IF(G21="","Set status / اختر الحالة",IF(P21="","Check status / راجع الحالة",IF(COUNT(INDEX(Settings!$C$2:$C$8,P21))=0,"Closed / مغلق",IF(AND(INDEX(Settings!$D$2:$D$8,P21)="H",H21=""),"Add last follow-up date / أدخل تاريخ آخر متابعة",IF(J21&lt;TODAY(),"OVERDUE / متأخر",IF(J21=TODAY(),"DUE TODAY / مستحق اليوم","Upcoming / قادم")))))))</f>
        <v/>
      </c>
      <c r="L21" s="36">
        <f>IF(P21="","",INDEX(Settings!$B$2:$B$8,P21))</f>
        <v/>
      </c>
      <c r="M21" s="37">
        <f>IF(OR(P21="",J21=""),"",IFERROR(SUBSTITUTE(SUBSTITUTE(INDEX(Templates!$C$2:$C$5,INDEX(Settings!$E$2:$E$8,P21)),"[Name]",B21),"[service]",D21),"Check template / راجع القالب"))</f>
        <v/>
      </c>
      <c r="N21" s="38">
        <f>IF(OR(P21="",J21=""),"",IFERROR(SUBSTITUTE(SUBSTITUTE(INDEX(Templates!$D$2:$D$5,INDEX(Settings!$E$2:$E$8,P21)),"[Name]",B21),"[service]",D21),"Check template / راجع القالب"))</f>
        <v/>
      </c>
      <c r="O21">
        <f>IF(OR(P21="",A21=""),"",IF(J21&lt;&gt;"",J21+ROW()/100000,IF(COUNT(INDEX(Settings!$C$2:$C$8,P21))=0,"",A21+ROW()/100000)))</f>
        <v/>
      </c>
      <c r="P21">
        <f>IF(OR(A21="",G21=""),"",IFERROR(MATCH(G21,Settings!$A$2:$A$8,0),""))</f>
        <v/>
      </c>
    </row>
    <row r="22">
      <c r="A22" s="30" t="n"/>
      <c r="B22" s="31" t="n"/>
      <c r="C22" s="31" t="n"/>
      <c r="D22" s="31" t="n"/>
      <c r="E22" s="31" t="n"/>
      <c r="F22" s="32" t="n"/>
      <c r="G22" s="31" t="n"/>
      <c r="H22" s="30" t="n"/>
      <c r="I22" s="33">
        <f>IF(A22="","",MAX(0,TODAY()-A22))</f>
        <v/>
      </c>
      <c r="J22" s="34">
        <f>IF(OR(P22="",A22=""),"",IF(COUNT(INDEX(Settings!$C$2:$C$8,P22))=0,"",IF(AND(INDEX(Settings!$D$2:$D$8,P22)="H",H22=""),"",IF(INDEX(Settings!$D$2:$D$8,P22)="A",A22,IF(INDEX(Settings!$D$2:$D$8,P22)="HA",IF(H22="",A22,H22),H22))+INDEX(Settings!$C$2:$C$8,P22))))</f>
        <v/>
      </c>
      <c r="K22" s="35">
        <f>IF(A22="",IF(B22&lt;&gt;"","Add date / أدخل تاريخ الاستفسار",""),IF(G22="","Set status / اختر الحالة",IF(P22="","Check status / راجع الحالة",IF(COUNT(INDEX(Settings!$C$2:$C$8,P22))=0,"Closed / مغلق",IF(AND(INDEX(Settings!$D$2:$D$8,P22)="H",H22=""),"Add last follow-up date / أدخل تاريخ آخر متابعة",IF(J22&lt;TODAY(),"OVERDUE / متأخر",IF(J22=TODAY(),"DUE TODAY / مستحق اليوم","Upcoming / قادم")))))))</f>
        <v/>
      </c>
      <c r="L22" s="36">
        <f>IF(P22="","",INDEX(Settings!$B$2:$B$8,P22))</f>
        <v/>
      </c>
      <c r="M22" s="37">
        <f>IF(OR(P22="",J22=""),"",IFERROR(SUBSTITUTE(SUBSTITUTE(INDEX(Templates!$C$2:$C$5,INDEX(Settings!$E$2:$E$8,P22)),"[Name]",B22),"[service]",D22),"Check template / راجع القالب"))</f>
        <v/>
      </c>
      <c r="N22" s="38">
        <f>IF(OR(P22="",J22=""),"",IFERROR(SUBSTITUTE(SUBSTITUTE(INDEX(Templates!$D$2:$D$5,INDEX(Settings!$E$2:$E$8,P22)),"[Name]",B22),"[service]",D22),"Check template / راجع القالب"))</f>
        <v/>
      </c>
      <c r="O22">
        <f>IF(OR(P22="",A22=""),"",IF(J22&lt;&gt;"",J22+ROW()/100000,IF(COUNT(INDEX(Settings!$C$2:$C$8,P22))=0,"",A22+ROW()/100000)))</f>
        <v/>
      </c>
      <c r="P22">
        <f>IF(OR(A22="",G22=""),"",IFERROR(MATCH(G22,Settings!$A$2:$A$8,0),""))</f>
        <v/>
      </c>
    </row>
    <row r="23">
      <c r="A23" s="30" t="n"/>
      <c r="B23" s="31" t="n"/>
      <c r="C23" s="31" t="n"/>
      <c r="D23" s="31" t="n"/>
      <c r="E23" s="31" t="n"/>
      <c r="F23" s="32" t="n"/>
      <c r="G23" s="31" t="n"/>
      <c r="H23" s="30" t="n"/>
      <c r="I23" s="33">
        <f>IF(A23="","",MAX(0,TODAY()-A23))</f>
        <v/>
      </c>
      <c r="J23" s="34">
        <f>IF(OR(P23="",A23=""),"",IF(COUNT(INDEX(Settings!$C$2:$C$8,P23))=0,"",IF(AND(INDEX(Settings!$D$2:$D$8,P23)="H",H23=""),"",IF(INDEX(Settings!$D$2:$D$8,P23)="A",A23,IF(INDEX(Settings!$D$2:$D$8,P23)="HA",IF(H23="",A23,H23),H23))+INDEX(Settings!$C$2:$C$8,P23))))</f>
        <v/>
      </c>
      <c r="K23" s="35">
        <f>IF(A23="",IF(B23&lt;&gt;"","Add date / أدخل تاريخ الاستفسار",""),IF(G23="","Set status / اختر الحالة",IF(P23="","Check status / راجع الحالة",IF(COUNT(INDEX(Settings!$C$2:$C$8,P23))=0,"Closed / مغلق",IF(AND(INDEX(Settings!$D$2:$D$8,P23)="H",H23=""),"Add last follow-up date / أدخل تاريخ آخر متابعة",IF(J23&lt;TODAY(),"OVERDUE / متأخر",IF(J23=TODAY(),"DUE TODAY / مستحق اليوم","Upcoming / قادم")))))))</f>
        <v/>
      </c>
      <c r="L23" s="36">
        <f>IF(P23="","",INDEX(Settings!$B$2:$B$8,P23))</f>
        <v/>
      </c>
      <c r="M23" s="37">
        <f>IF(OR(P23="",J23=""),"",IFERROR(SUBSTITUTE(SUBSTITUTE(INDEX(Templates!$C$2:$C$5,INDEX(Settings!$E$2:$E$8,P23)),"[Name]",B23),"[service]",D23),"Check template / راجع القالب"))</f>
        <v/>
      </c>
      <c r="N23" s="38">
        <f>IF(OR(P23="",J23=""),"",IFERROR(SUBSTITUTE(SUBSTITUTE(INDEX(Templates!$D$2:$D$5,INDEX(Settings!$E$2:$E$8,P23)),"[Name]",B23),"[service]",D23),"Check template / راجع القالب"))</f>
        <v/>
      </c>
      <c r="O23">
        <f>IF(OR(P23="",A23=""),"",IF(J23&lt;&gt;"",J23+ROW()/100000,IF(COUNT(INDEX(Settings!$C$2:$C$8,P23))=0,"",A23+ROW()/100000)))</f>
        <v/>
      </c>
      <c r="P23">
        <f>IF(OR(A23="",G23=""),"",IFERROR(MATCH(G23,Settings!$A$2:$A$8,0),""))</f>
        <v/>
      </c>
    </row>
    <row r="24">
      <c r="A24" s="30" t="n"/>
      <c r="B24" s="31" t="n"/>
      <c r="C24" s="31" t="n"/>
      <c r="D24" s="31" t="n"/>
      <c r="E24" s="31" t="n"/>
      <c r="F24" s="32" t="n"/>
      <c r="G24" s="31" t="n"/>
      <c r="H24" s="30" t="n"/>
      <c r="I24" s="33">
        <f>IF(A24="","",MAX(0,TODAY()-A24))</f>
        <v/>
      </c>
      <c r="J24" s="34">
        <f>IF(OR(P24="",A24=""),"",IF(COUNT(INDEX(Settings!$C$2:$C$8,P24))=0,"",IF(AND(INDEX(Settings!$D$2:$D$8,P24)="H",H24=""),"",IF(INDEX(Settings!$D$2:$D$8,P24)="A",A24,IF(INDEX(Settings!$D$2:$D$8,P24)="HA",IF(H24="",A24,H24),H24))+INDEX(Settings!$C$2:$C$8,P24))))</f>
        <v/>
      </c>
      <c r="K24" s="35">
        <f>IF(A24="",IF(B24&lt;&gt;"","Add date / أدخل تاريخ الاستفسار",""),IF(G24="","Set status / اختر الحالة",IF(P24="","Check status / راجع الحالة",IF(COUNT(INDEX(Settings!$C$2:$C$8,P24))=0,"Closed / مغلق",IF(AND(INDEX(Settings!$D$2:$D$8,P24)="H",H24=""),"Add last follow-up date / أدخل تاريخ آخر متابعة",IF(J24&lt;TODAY(),"OVERDUE / متأخر",IF(J24=TODAY(),"DUE TODAY / مستحق اليوم","Upcoming / قادم")))))))</f>
        <v/>
      </c>
      <c r="L24" s="36">
        <f>IF(P24="","",INDEX(Settings!$B$2:$B$8,P24))</f>
        <v/>
      </c>
      <c r="M24" s="37">
        <f>IF(OR(P24="",J24=""),"",IFERROR(SUBSTITUTE(SUBSTITUTE(INDEX(Templates!$C$2:$C$5,INDEX(Settings!$E$2:$E$8,P24)),"[Name]",B24),"[service]",D24),"Check template / راجع القالب"))</f>
        <v/>
      </c>
      <c r="N24" s="38">
        <f>IF(OR(P24="",J24=""),"",IFERROR(SUBSTITUTE(SUBSTITUTE(INDEX(Templates!$D$2:$D$5,INDEX(Settings!$E$2:$E$8,P24)),"[Name]",B24),"[service]",D24),"Check template / راجع القالب"))</f>
        <v/>
      </c>
      <c r="O24">
        <f>IF(OR(P24="",A24=""),"",IF(J24&lt;&gt;"",J24+ROW()/100000,IF(COUNT(INDEX(Settings!$C$2:$C$8,P24))=0,"",A24+ROW()/100000)))</f>
        <v/>
      </c>
      <c r="P24">
        <f>IF(OR(A24="",G24=""),"",IFERROR(MATCH(G24,Settings!$A$2:$A$8,0),""))</f>
        <v/>
      </c>
    </row>
    <row r="25">
      <c r="A25" s="30" t="n"/>
      <c r="B25" s="31" t="n"/>
      <c r="C25" s="31" t="n"/>
      <c r="D25" s="31" t="n"/>
      <c r="E25" s="31" t="n"/>
      <c r="F25" s="32" t="n"/>
      <c r="G25" s="31" t="n"/>
      <c r="H25" s="30" t="n"/>
      <c r="I25" s="33">
        <f>IF(A25="","",MAX(0,TODAY()-A25))</f>
        <v/>
      </c>
      <c r="J25" s="34">
        <f>IF(OR(P25="",A25=""),"",IF(COUNT(INDEX(Settings!$C$2:$C$8,P25))=0,"",IF(AND(INDEX(Settings!$D$2:$D$8,P25)="H",H25=""),"",IF(INDEX(Settings!$D$2:$D$8,P25)="A",A25,IF(INDEX(Settings!$D$2:$D$8,P25)="HA",IF(H25="",A25,H25),H25))+INDEX(Settings!$C$2:$C$8,P25))))</f>
        <v/>
      </c>
      <c r="K25" s="35">
        <f>IF(A25="",IF(B25&lt;&gt;"","Add date / أدخل تاريخ الاستفسار",""),IF(G25="","Set status / اختر الحالة",IF(P25="","Check status / راجع الحالة",IF(COUNT(INDEX(Settings!$C$2:$C$8,P25))=0,"Closed / مغلق",IF(AND(INDEX(Settings!$D$2:$D$8,P25)="H",H25=""),"Add last follow-up date / أدخل تاريخ آخر متابعة",IF(J25&lt;TODAY(),"OVERDUE / متأخر",IF(J25=TODAY(),"DUE TODAY / مستحق اليوم","Upcoming / قادم")))))))</f>
        <v/>
      </c>
      <c r="L25" s="36">
        <f>IF(P25="","",INDEX(Settings!$B$2:$B$8,P25))</f>
        <v/>
      </c>
      <c r="M25" s="37">
        <f>IF(OR(P25="",J25=""),"",IFERROR(SUBSTITUTE(SUBSTITUTE(INDEX(Templates!$C$2:$C$5,INDEX(Settings!$E$2:$E$8,P25)),"[Name]",B25),"[service]",D25),"Check template / راجع القالب"))</f>
        <v/>
      </c>
      <c r="N25" s="38">
        <f>IF(OR(P25="",J25=""),"",IFERROR(SUBSTITUTE(SUBSTITUTE(INDEX(Templates!$D$2:$D$5,INDEX(Settings!$E$2:$E$8,P25)),"[Name]",B25),"[service]",D25),"Check template / راجع القالب"))</f>
        <v/>
      </c>
      <c r="O25">
        <f>IF(OR(P25="",A25=""),"",IF(J25&lt;&gt;"",J25+ROW()/100000,IF(COUNT(INDEX(Settings!$C$2:$C$8,P25))=0,"",A25+ROW()/100000)))</f>
        <v/>
      </c>
      <c r="P25">
        <f>IF(OR(A25="",G25=""),"",IFERROR(MATCH(G25,Settings!$A$2:$A$8,0),""))</f>
        <v/>
      </c>
    </row>
    <row r="26">
      <c r="A26" s="30" t="n"/>
      <c r="B26" s="31" t="n"/>
      <c r="C26" s="31" t="n"/>
      <c r="D26" s="31" t="n"/>
      <c r="E26" s="31" t="n"/>
      <c r="F26" s="32" t="n"/>
      <c r="G26" s="31" t="n"/>
      <c r="H26" s="30" t="n"/>
      <c r="I26" s="33">
        <f>IF(A26="","",MAX(0,TODAY()-A26))</f>
        <v/>
      </c>
      <c r="J26" s="34">
        <f>IF(OR(P26="",A26=""),"",IF(COUNT(INDEX(Settings!$C$2:$C$8,P26))=0,"",IF(AND(INDEX(Settings!$D$2:$D$8,P26)="H",H26=""),"",IF(INDEX(Settings!$D$2:$D$8,P26)="A",A26,IF(INDEX(Settings!$D$2:$D$8,P26)="HA",IF(H26="",A26,H26),H26))+INDEX(Settings!$C$2:$C$8,P26))))</f>
        <v/>
      </c>
      <c r="K26" s="35">
        <f>IF(A26="",IF(B26&lt;&gt;"","Add date / أدخل تاريخ الاستفسار",""),IF(G26="","Set status / اختر الحالة",IF(P26="","Check status / راجع الحالة",IF(COUNT(INDEX(Settings!$C$2:$C$8,P26))=0,"Closed / مغلق",IF(AND(INDEX(Settings!$D$2:$D$8,P26)="H",H26=""),"Add last follow-up date / أدخل تاريخ آخر متابعة",IF(J26&lt;TODAY(),"OVERDUE / متأخر",IF(J26=TODAY(),"DUE TODAY / مستحق اليوم","Upcoming / قادم")))))))</f>
        <v/>
      </c>
      <c r="L26" s="36">
        <f>IF(P26="","",INDEX(Settings!$B$2:$B$8,P26))</f>
        <v/>
      </c>
      <c r="M26" s="37">
        <f>IF(OR(P26="",J26=""),"",IFERROR(SUBSTITUTE(SUBSTITUTE(INDEX(Templates!$C$2:$C$5,INDEX(Settings!$E$2:$E$8,P26)),"[Name]",B26),"[service]",D26),"Check template / راجع القالب"))</f>
        <v/>
      </c>
      <c r="N26" s="38">
        <f>IF(OR(P26="",J26=""),"",IFERROR(SUBSTITUTE(SUBSTITUTE(INDEX(Templates!$D$2:$D$5,INDEX(Settings!$E$2:$E$8,P26)),"[Name]",B26),"[service]",D26),"Check template / راجع القالب"))</f>
        <v/>
      </c>
      <c r="O26">
        <f>IF(OR(P26="",A26=""),"",IF(J26&lt;&gt;"",J26+ROW()/100000,IF(COUNT(INDEX(Settings!$C$2:$C$8,P26))=0,"",A26+ROW()/100000)))</f>
        <v/>
      </c>
      <c r="P26">
        <f>IF(OR(A26="",G26=""),"",IFERROR(MATCH(G26,Settings!$A$2:$A$8,0),""))</f>
        <v/>
      </c>
    </row>
    <row r="27">
      <c r="A27" s="30" t="n"/>
      <c r="B27" s="31" t="n"/>
      <c r="C27" s="31" t="n"/>
      <c r="D27" s="31" t="n"/>
      <c r="E27" s="31" t="n"/>
      <c r="F27" s="32" t="n"/>
      <c r="G27" s="31" t="n"/>
      <c r="H27" s="30" t="n"/>
      <c r="I27" s="33">
        <f>IF(A27="","",MAX(0,TODAY()-A27))</f>
        <v/>
      </c>
      <c r="J27" s="34">
        <f>IF(OR(P27="",A27=""),"",IF(COUNT(INDEX(Settings!$C$2:$C$8,P27))=0,"",IF(AND(INDEX(Settings!$D$2:$D$8,P27)="H",H27=""),"",IF(INDEX(Settings!$D$2:$D$8,P27)="A",A27,IF(INDEX(Settings!$D$2:$D$8,P27)="HA",IF(H27="",A27,H27),H27))+INDEX(Settings!$C$2:$C$8,P27))))</f>
        <v/>
      </c>
      <c r="K27" s="35">
        <f>IF(A27="",IF(B27&lt;&gt;"","Add date / أدخل تاريخ الاستفسار",""),IF(G27="","Set status / اختر الحالة",IF(P27="","Check status / راجع الحالة",IF(COUNT(INDEX(Settings!$C$2:$C$8,P27))=0,"Closed / مغلق",IF(AND(INDEX(Settings!$D$2:$D$8,P27)="H",H27=""),"Add last follow-up date / أدخل تاريخ آخر متابعة",IF(J27&lt;TODAY(),"OVERDUE / متأخر",IF(J27=TODAY(),"DUE TODAY / مستحق اليوم","Upcoming / قادم")))))))</f>
        <v/>
      </c>
      <c r="L27" s="36">
        <f>IF(P27="","",INDEX(Settings!$B$2:$B$8,P27))</f>
        <v/>
      </c>
      <c r="M27" s="37">
        <f>IF(OR(P27="",J27=""),"",IFERROR(SUBSTITUTE(SUBSTITUTE(INDEX(Templates!$C$2:$C$5,INDEX(Settings!$E$2:$E$8,P27)),"[Name]",B27),"[service]",D27),"Check template / راجع القالب"))</f>
        <v/>
      </c>
      <c r="N27" s="38">
        <f>IF(OR(P27="",J27=""),"",IFERROR(SUBSTITUTE(SUBSTITUTE(INDEX(Templates!$D$2:$D$5,INDEX(Settings!$E$2:$E$8,P27)),"[Name]",B27),"[service]",D27),"Check template / راجع القالب"))</f>
        <v/>
      </c>
      <c r="O27">
        <f>IF(OR(P27="",A27=""),"",IF(J27&lt;&gt;"",J27+ROW()/100000,IF(COUNT(INDEX(Settings!$C$2:$C$8,P27))=0,"",A27+ROW()/100000)))</f>
        <v/>
      </c>
      <c r="P27">
        <f>IF(OR(A27="",G27=""),"",IFERROR(MATCH(G27,Settings!$A$2:$A$8,0),""))</f>
        <v/>
      </c>
    </row>
    <row r="28">
      <c r="A28" s="30" t="n"/>
      <c r="B28" s="31" t="n"/>
      <c r="C28" s="31" t="n"/>
      <c r="D28" s="31" t="n"/>
      <c r="E28" s="31" t="n"/>
      <c r="F28" s="32" t="n"/>
      <c r="G28" s="31" t="n"/>
      <c r="H28" s="30" t="n"/>
      <c r="I28" s="33">
        <f>IF(A28="","",MAX(0,TODAY()-A28))</f>
        <v/>
      </c>
      <c r="J28" s="34">
        <f>IF(OR(P28="",A28=""),"",IF(COUNT(INDEX(Settings!$C$2:$C$8,P28))=0,"",IF(AND(INDEX(Settings!$D$2:$D$8,P28)="H",H28=""),"",IF(INDEX(Settings!$D$2:$D$8,P28)="A",A28,IF(INDEX(Settings!$D$2:$D$8,P28)="HA",IF(H28="",A28,H28),H28))+INDEX(Settings!$C$2:$C$8,P28))))</f>
        <v/>
      </c>
      <c r="K28" s="35">
        <f>IF(A28="",IF(B28&lt;&gt;"","Add date / أدخل تاريخ الاستفسار",""),IF(G28="","Set status / اختر الحالة",IF(P28="","Check status / راجع الحالة",IF(COUNT(INDEX(Settings!$C$2:$C$8,P28))=0,"Closed / مغلق",IF(AND(INDEX(Settings!$D$2:$D$8,P28)="H",H28=""),"Add last follow-up date / أدخل تاريخ آخر متابعة",IF(J28&lt;TODAY(),"OVERDUE / متأخر",IF(J28=TODAY(),"DUE TODAY / مستحق اليوم","Upcoming / قادم")))))))</f>
        <v/>
      </c>
      <c r="L28" s="36">
        <f>IF(P28="","",INDEX(Settings!$B$2:$B$8,P28))</f>
        <v/>
      </c>
      <c r="M28" s="37">
        <f>IF(OR(P28="",J28=""),"",IFERROR(SUBSTITUTE(SUBSTITUTE(INDEX(Templates!$C$2:$C$5,INDEX(Settings!$E$2:$E$8,P28)),"[Name]",B28),"[service]",D28),"Check template / راجع القالب"))</f>
        <v/>
      </c>
      <c r="N28" s="38">
        <f>IF(OR(P28="",J28=""),"",IFERROR(SUBSTITUTE(SUBSTITUTE(INDEX(Templates!$D$2:$D$5,INDEX(Settings!$E$2:$E$8,P28)),"[Name]",B28),"[service]",D28),"Check template / راجع القالب"))</f>
        <v/>
      </c>
      <c r="O28">
        <f>IF(OR(P28="",A28=""),"",IF(J28&lt;&gt;"",J28+ROW()/100000,IF(COUNT(INDEX(Settings!$C$2:$C$8,P28))=0,"",A28+ROW()/100000)))</f>
        <v/>
      </c>
      <c r="P28">
        <f>IF(OR(A28="",G28=""),"",IFERROR(MATCH(G28,Settings!$A$2:$A$8,0),""))</f>
        <v/>
      </c>
    </row>
    <row r="29">
      <c r="A29" s="30" t="n"/>
      <c r="B29" s="31" t="n"/>
      <c r="C29" s="31" t="n"/>
      <c r="D29" s="31" t="n"/>
      <c r="E29" s="31" t="n"/>
      <c r="F29" s="32" t="n"/>
      <c r="G29" s="31" t="n"/>
      <c r="H29" s="30" t="n"/>
      <c r="I29" s="33">
        <f>IF(A29="","",MAX(0,TODAY()-A29))</f>
        <v/>
      </c>
      <c r="J29" s="34">
        <f>IF(OR(P29="",A29=""),"",IF(COUNT(INDEX(Settings!$C$2:$C$8,P29))=0,"",IF(AND(INDEX(Settings!$D$2:$D$8,P29)="H",H29=""),"",IF(INDEX(Settings!$D$2:$D$8,P29)="A",A29,IF(INDEX(Settings!$D$2:$D$8,P29)="HA",IF(H29="",A29,H29),H29))+INDEX(Settings!$C$2:$C$8,P29))))</f>
        <v/>
      </c>
      <c r="K29" s="35">
        <f>IF(A29="",IF(B29&lt;&gt;"","Add date / أدخل تاريخ الاستفسار",""),IF(G29="","Set status / اختر الحالة",IF(P29="","Check status / راجع الحالة",IF(COUNT(INDEX(Settings!$C$2:$C$8,P29))=0,"Closed / مغلق",IF(AND(INDEX(Settings!$D$2:$D$8,P29)="H",H29=""),"Add last follow-up date / أدخل تاريخ آخر متابعة",IF(J29&lt;TODAY(),"OVERDUE / متأخر",IF(J29=TODAY(),"DUE TODAY / مستحق اليوم","Upcoming / قادم")))))))</f>
        <v/>
      </c>
      <c r="L29" s="36">
        <f>IF(P29="","",INDEX(Settings!$B$2:$B$8,P29))</f>
        <v/>
      </c>
      <c r="M29" s="37">
        <f>IF(OR(P29="",J29=""),"",IFERROR(SUBSTITUTE(SUBSTITUTE(INDEX(Templates!$C$2:$C$5,INDEX(Settings!$E$2:$E$8,P29)),"[Name]",B29),"[service]",D29),"Check template / راجع القالب"))</f>
        <v/>
      </c>
      <c r="N29" s="38">
        <f>IF(OR(P29="",J29=""),"",IFERROR(SUBSTITUTE(SUBSTITUTE(INDEX(Templates!$D$2:$D$5,INDEX(Settings!$E$2:$E$8,P29)),"[Name]",B29),"[service]",D29),"Check template / راجع القالب"))</f>
        <v/>
      </c>
      <c r="O29">
        <f>IF(OR(P29="",A29=""),"",IF(J29&lt;&gt;"",J29+ROW()/100000,IF(COUNT(INDEX(Settings!$C$2:$C$8,P29))=0,"",A29+ROW()/100000)))</f>
        <v/>
      </c>
      <c r="P29">
        <f>IF(OR(A29="",G29=""),"",IFERROR(MATCH(G29,Settings!$A$2:$A$8,0),""))</f>
        <v/>
      </c>
    </row>
    <row r="30">
      <c r="A30" s="30" t="n"/>
      <c r="B30" s="31" t="n"/>
      <c r="C30" s="31" t="n"/>
      <c r="D30" s="31" t="n"/>
      <c r="E30" s="31" t="n"/>
      <c r="F30" s="32" t="n"/>
      <c r="G30" s="31" t="n"/>
      <c r="H30" s="30" t="n"/>
      <c r="I30" s="33">
        <f>IF(A30="","",MAX(0,TODAY()-A30))</f>
        <v/>
      </c>
      <c r="J30" s="34">
        <f>IF(OR(P30="",A30=""),"",IF(COUNT(INDEX(Settings!$C$2:$C$8,P30))=0,"",IF(AND(INDEX(Settings!$D$2:$D$8,P30)="H",H30=""),"",IF(INDEX(Settings!$D$2:$D$8,P30)="A",A30,IF(INDEX(Settings!$D$2:$D$8,P30)="HA",IF(H30="",A30,H30),H30))+INDEX(Settings!$C$2:$C$8,P30))))</f>
        <v/>
      </c>
      <c r="K30" s="35">
        <f>IF(A30="",IF(B30&lt;&gt;"","Add date / أدخل تاريخ الاستفسار",""),IF(G30="","Set status / اختر الحالة",IF(P30="","Check status / راجع الحالة",IF(COUNT(INDEX(Settings!$C$2:$C$8,P30))=0,"Closed / مغلق",IF(AND(INDEX(Settings!$D$2:$D$8,P30)="H",H30=""),"Add last follow-up date / أدخل تاريخ آخر متابعة",IF(J30&lt;TODAY(),"OVERDUE / متأخر",IF(J30=TODAY(),"DUE TODAY / مستحق اليوم","Upcoming / قادم")))))))</f>
        <v/>
      </c>
      <c r="L30" s="36">
        <f>IF(P30="","",INDEX(Settings!$B$2:$B$8,P30))</f>
        <v/>
      </c>
      <c r="M30" s="37">
        <f>IF(OR(P30="",J30=""),"",IFERROR(SUBSTITUTE(SUBSTITUTE(INDEX(Templates!$C$2:$C$5,INDEX(Settings!$E$2:$E$8,P30)),"[Name]",B30),"[service]",D30),"Check template / راجع القالب"))</f>
        <v/>
      </c>
      <c r="N30" s="38">
        <f>IF(OR(P30="",J30=""),"",IFERROR(SUBSTITUTE(SUBSTITUTE(INDEX(Templates!$D$2:$D$5,INDEX(Settings!$E$2:$E$8,P30)),"[Name]",B30),"[service]",D30),"Check template / راجع القالب"))</f>
        <v/>
      </c>
      <c r="O30">
        <f>IF(OR(P30="",A30=""),"",IF(J30&lt;&gt;"",J30+ROW()/100000,IF(COUNT(INDEX(Settings!$C$2:$C$8,P30))=0,"",A30+ROW()/100000)))</f>
        <v/>
      </c>
      <c r="P30">
        <f>IF(OR(A30="",G30=""),"",IFERROR(MATCH(G30,Settings!$A$2:$A$8,0),""))</f>
        <v/>
      </c>
    </row>
    <row r="31">
      <c r="A31" s="30" t="n"/>
      <c r="B31" s="31" t="n"/>
      <c r="C31" s="31" t="n"/>
      <c r="D31" s="31" t="n"/>
      <c r="E31" s="31" t="n"/>
      <c r="F31" s="32" t="n"/>
      <c r="G31" s="31" t="n"/>
      <c r="H31" s="30" t="n"/>
      <c r="I31" s="33">
        <f>IF(A31="","",MAX(0,TODAY()-A31))</f>
        <v/>
      </c>
      <c r="J31" s="34">
        <f>IF(OR(P31="",A31=""),"",IF(COUNT(INDEX(Settings!$C$2:$C$8,P31))=0,"",IF(AND(INDEX(Settings!$D$2:$D$8,P31)="H",H31=""),"",IF(INDEX(Settings!$D$2:$D$8,P31)="A",A31,IF(INDEX(Settings!$D$2:$D$8,P31)="HA",IF(H31="",A31,H31),H31))+INDEX(Settings!$C$2:$C$8,P31))))</f>
        <v/>
      </c>
      <c r="K31" s="35">
        <f>IF(A31="",IF(B31&lt;&gt;"","Add date / أدخل تاريخ الاستفسار",""),IF(G31="","Set status / اختر الحالة",IF(P31="","Check status / راجع الحالة",IF(COUNT(INDEX(Settings!$C$2:$C$8,P31))=0,"Closed / مغلق",IF(AND(INDEX(Settings!$D$2:$D$8,P31)="H",H31=""),"Add last follow-up date / أدخل تاريخ آخر متابعة",IF(J31&lt;TODAY(),"OVERDUE / متأخر",IF(J31=TODAY(),"DUE TODAY / مستحق اليوم","Upcoming / قادم")))))))</f>
        <v/>
      </c>
      <c r="L31" s="36">
        <f>IF(P31="","",INDEX(Settings!$B$2:$B$8,P31))</f>
        <v/>
      </c>
      <c r="M31" s="37">
        <f>IF(OR(P31="",J31=""),"",IFERROR(SUBSTITUTE(SUBSTITUTE(INDEX(Templates!$C$2:$C$5,INDEX(Settings!$E$2:$E$8,P31)),"[Name]",B31),"[service]",D31),"Check template / راجع القالب"))</f>
        <v/>
      </c>
      <c r="N31" s="38">
        <f>IF(OR(P31="",J31=""),"",IFERROR(SUBSTITUTE(SUBSTITUTE(INDEX(Templates!$D$2:$D$5,INDEX(Settings!$E$2:$E$8,P31)),"[Name]",B31),"[service]",D31),"Check template / راجع القالب"))</f>
        <v/>
      </c>
      <c r="O31">
        <f>IF(OR(P31="",A31=""),"",IF(J31&lt;&gt;"",J31+ROW()/100000,IF(COUNT(INDEX(Settings!$C$2:$C$8,P31))=0,"",A31+ROW()/100000)))</f>
        <v/>
      </c>
      <c r="P31">
        <f>IF(OR(A31="",G31=""),"",IFERROR(MATCH(G31,Settings!$A$2:$A$8,0),""))</f>
        <v/>
      </c>
    </row>
    <row r="32">
      <c r="A32" s="30" t="n"/>
      <c r="B32" s="31" t="n"/>
      <c r="C32" s="31" t="n"/>
      <c r="D32" s="31" t="n"/>
      <c r="E32" s="31" t="n"/>
      <c r="F32" s="32" t="n"/>
      <c r="G32" s="31" t="n"/>
      <c r="H32" s="30" t="n"/>
      <c r="I32" s="33">
        <f>IF(A32="","",MAX(0,TODAY()-A32))</f>
        <v/>
      </c>
      <c r="J32" s="34">
        <f>IF(OR(P32="",A32=""),"",IF(COUNT(INDEX(Settings!$C$2:$C$8,P32))=0,"",IF(AND(INDEX(Settings!$D$2:$D$8,P32)="H",H32=""),"",IF(INDEX(Settings!$D$2:$D$8,P32)="A",A32,IF(INDEX(Settings!$D$2:$D$8,P32)="HA",IF(H32="",A32,H32),H32))+INDEX(Settings!$C$2:$C$8,P32))))</f>
        <v/>
      </c>
      <c r="K32" s="35">
        <f>IF(A32="",IF(B32&lt;&gt;"","Add date / أدخل تاريخ الاستفسار",""),IF(G32="","Set status / اختر الحالة",IF(P32="","Check status / راجع الحالة",IF(COUNT(INDEX(Settings!$C$2:$C$8,P32))=0,"Closed / مغلق",IF(AND(INDEX(Settings!$D$2:$D$8,P32)="H",H32=""),"Add last follow-up date / أدخل تاريخ آخر متابعة",IF(J32&lt;TODAY(),"OVERDUE / متأخر",IF(J32=TODAY(),"DUE TODAY / مستحق اليوم","Upcoming / قادم")))))))</f>
        <v/>
      </c>
      <c r="L32" s="36">
        <f>IF(P32="","",INDEX(Settings!$B$2:$B$8,P32))</f>
        <v/>
      </c>
      <c r="M32" s="37">
        <f>IF(OR(P32="",J32=""),"",IFERROR(SUBSTITUTE(SUBSTITUTE(INDEX(Templates!$C$2:$C$5,INDEX(Settings!$E$2:$E$8,P32)),"[Name]",B32),"[service]",D32),"Check template / راجع القالب"))</f>
        <v/>
      </c>
      <c r="N32" s="38">
        <f>IF(OR(P32="",J32=""),"",IFERROR(SUBSTITUTE(SUBSTITUTE(INDEX(Templates!$D$2:$D$5,INDEX(Settings!$E$2:$E$8,P32)),"[Name]",B32),"[service]",D32),"Check template / راجع القالب"))</f>
        <v/>
      </c>
      <c r="O32">
        <f>IF(OR(P32="",A32=""),"",IF(J32&lt;&gt;"",J32+ROW()/100000,IF(COUNT(INDEX(Settings!$C$2:$C$8,P32))=0,"",A32+ROW()/100000)))</f>
        <v/>
      </c>
      <c r="P32">
        <f>IF(OR(A32="",G32=""),"",IFERROR(MATCH(G32,Settings!$A$2:$A$8,0),""))</f>
        <v/>
      </c>
    </row>
    <row r="33">
      <c r="A33" s="30" t="n"/>
      <c r="B33" s="31" t="n"/>
      <c r="C33" s="31" t="n"/>
      <c r="D33" s="31" t="n"/>
      <c r="E33" s="31" t="n"/>
      <c r="F33" s="32" t="n"/>
      <c r="G33" s="31" t="n"/>
      <c r="H33" s="30" t="n"/>
      <c r="I33" s="33">
        <f>IF(A33="","",MAX(0,TODAY()-A33))</f>
        <v/>
      </c>
      <c r="J33" s="34">
        <f>IF(OR(P33="",A33=""),"",IF(COUNT(INDEX(Settings!$C$2:$C$8,P33))=0,"",IF(AND(INDEX(Settings!$D$2:$D$8,P33)="H",H33=""),"",IF(INDEX(Settings!$D$2:$D$8,P33)="A",A33,IF(INDEX(Settings!$D$2:$D$8,P33)="HA",IF(H33="",A33,H33),H33))+INDEX(Settings!$C$2:$C$8,P33))))</f>
        <v/>
      </c>
      <c r="K33" s="35">
        <f>IF(A33="",IF(B33&lt;&gt;"","Add date / أدخل تاريخ الاستفسار",""),IF(G33="","Set status / اختر الحالة",IF(P33="","Check status / راجع الحالة",IF(COUNT(INDEX(Settings!$C$2:$C$8,P33))=0,"Closed / مغلق",IF(AND(INDEX(Settings!$D$2:$D$8,P33)="H",H33=""),"Add last follow-up date / أدخل تاريخ آخر متابعة",IF(J33&lt;TODAY(),"OVERDUE / متأخر",IF(J33=TODAY(),"DUE TODAY / مستحق اليوم","Upcoming / قادم")))))))</f>
        <v/>
      </c>
      <c r="L33" s="36">
        <f>IF(P33="","",INDEX(Settings!$B$2:$B$8,P33))</f>
        <v/>
      </c>
      <c r="M33" s="37">
        <f>IF(OR(P33="",J33=""),"",IFERROR(SUBSTITUTE(SUBSTITUTE(INDEX(Templates!$C$2:$C$5,INDEX(Settings!$E$2:$E$8,P33)),"[Name]",B33),"[service]",D33),"Check template / راجع القالب"))</f>
        <v/>
      </c>
      <c r="N33" s="38">
        <f>IF(OR(P33="",J33=""),"",IFERROR(SUBSTITUTE(SUBSTITUTE(INDEX(Templates!$D$2:$D$5,INDEX(Settings!$E$2:$E$8,P33)),"[Name]",B33),"[service]",D33),"Check template / راجع القالب"))</f>
        <v/>
      </c>
      <c r="O33">
        <f>IF(OR(P33="",A33=""),"",IF(J33&lt;&gt;"",J33+ROW()/100000,IF(COUNT(INDEX(Settings!$C$2:$C$8,P33))=0,"",A33+ROW()/100000)))</f>
        <v/>
      </c>
      <c r="P33">
        <f>IF(OR(A33="",G33=""),"",IFERROR(MATCH(G33,Settings!$A$2:$A$8,0),""))</f>
        <v/>
      </c>
    </row>
    <row r="34">
      <c r="A34" s="30" t="n"/>
      <c r="B34" s="31" t="n"/>
      <c r="C34" s="31" t="n"/>
      <c r="D34" s="31" t="n"/>
      <c r="E34" s="31" t="n"/>
      <c r="F34" s="32" t="n"/>
      <c r="G34" s="31" t="n"/>
      <c r="H34" s="30" t="n"/>
      <c r="I34" s="33">
        <f>IF(A34="","",MAX(0,TODAY()-A34))</f>
        <v/>
      </c>
      <c r="J34" s="34">
        <f>IF(OR(P34="",A34=""),"",IF(COUNT(INDEX(Settings!$C$2:$C$8,P34))=0,"",IF(AND(INDEX(Settings!$D$2:$D$8,P34)="H",H34=""),"",IF(INDEX(Settings!$D$2:$D$8,P34)="A",A34,IF(INDEX(Settings!$D$2:$D$8,P34)="HA",IF(H34="",A34,H34),H34))+INDEX(Settings!$C$2:$C$8,P34))))</f>
        <v/>
      </c>
      <c r="K34" s="35">
        <f>IF(A34="",IF(B34&lt;&gt;"","Add date / أدخل تاريخ الاستفسار",""),IF(G34="","Set status / اختر الحالة",IF(P34="","Check status / راجع الحالة",IF(COUNT(INDEX(Settings!$C$2:$C$8,P34))=0,"Closed / مغلق",IF(AND(INDEX(Settings!$D$2:$D$8,P34)="H",H34=""),"Add last follow-up date / أدخل تاريخ آخر متابعة",IF(J34&lt;TODAY(),"OVERDUE / متأخر",IF(J34=TODAY(),"DUE TODAY / مستحق اليوم","Upcoming / قادم")))))))</f>
        <v/>
      </c>
      <c r="L34" s="36">
        <f>IF(P34="","",INDEX(Settings!$B$2:$B$8,P34))</f>
        <v/>
      </c>
      <c r="M34" s="37">
        <f>IF(OR(P34="",J34=""),"",IFERROR(SUBSTITUTE(SUBSTITUTE(INDEX(Templates!$C$2:$C$5,INDEX(Settings!$E$2:$E$8,P34)),"[Name]",B34),"[service]",D34),"Check template / راجع القالب"))</f>
        <v/>
      </c>
      <c r="N34" s="38">
        <f>IF(OR(P34="",J34=""),"",IFERROR(SUBSTITUTE(SUBSTITUTE(INDEX(Templates!$D$2:$D$5,INDEX(Settings!$E$2:$E$8,P34)),"[Name]",B34),"[service]",D34),"Check template / راجع القالب"))</f>
        <v/>
      </c>
      <c r="O34">
        <f>IF(OR(P34="",A34=""),"",IF(J34&lt;&gt;"",J34+ROW()/100000,IF(COUNT(INDEX(Settings!$C$2:$C$8,P34))=0,"",A34+ROW()/100000)))</f>
        <v/>
      </c>
      <c r="P34">
        <f>IF(OR(A34="",G34=""),"",IFERROR(MATCH(G34,Settings!$A$2:$A$8,0),""))</f>
        <v/>
      </c>
    </row>
    <row r="35">
      <c r="A35" s="30" t="n"/>
      <c r="B35" s="31" t="n"/>
      <c r="C35" s="31" t="n"/>
      <c r="D35" s="31" t="n"/>
      <c r="E35" s="31" t="n"/>
      <c r="F35" s="32" t="n"/>
      <c r="G35" s="31" t="n"/>
      <c r="H35" s="30" t="n"/>
      <c r="I35" s="33">
        <f>IF(A35="","",MAX(0,TODAY()-A35))</f>
        <v/>
      </c>
      <c r="J35" s="34">
        <f>IF(OR(P35="",A35=""),"",IF(COUNT(INDEX(Settings!$C$2:$C$8,P35))=0,"",IF(AND(INDEX(Settings!$D$2:$D$8,P35)="H",H35=""),"",IF(INDEX(Settings!$D$2:$D$8,P35)="A",A35,IF(INDEX(Settings!$D$2:$D$8,P35)="HA",IF(H35="",A35,H35),H35))+INDEX(Settings!$C$2:$C$8,P35))))</f>
        <v/>
      </c>
      <c r="K35" s="35">
        <f>IF(A35="",IF(B35&lt;&gt;"","Add date / أدخل تاريخ الاستفسار",""),IF(G35="","Set status / اختر الحالة",IF(P35="","Check status / راجع الحالة",IF(COUNT(INDEX(Settings!$C$2:$C$8,P35))=0,"Closed / مغلق",IF(AND(INDEX(Settings!$D$2:$D$8,P35)="H",H35=""),"Add last follow-up date / أدخل تاريخ آخر متابعة",IF(J35&lt;TODAY(),"OVERDUE / متأخر",IF(J35=TODAY(),"DUE TODAY / مستحق اليوم","Upcoming / قادم")))))))</f>
        <v/>
      </c>
      <c r="L35" s="36">
        <f>IF(P35="","",INDEX(Settings!$B$2:$B$8,P35))</f>
        <v/>
      </c>
      <c r="M35" s="37">
        <f>IF(OR(P35="",J35=""),"",IFERROR(SUBSTITUTE(SUBSTITUTE(INDEX(Templates!$C$2:$C$5,INDEX(Settings!$E$2:$E$8,P35)),"[Name]",B35),"[service]",D35),"Check template / راجع القالب"))</f>
        <v/>
      </c>
      <c r="N35" s="38">
        <f>IF(OR(P35="",J35=""),"",IFERROR(SUBSTITUTE(SUBSTITUTE(INDEX(Templates!$D$2:$D$5,INDEX(Settings!$E$2:$E$8,P35)),"[Name]",B35),"[service]",D35),"Check template / راجع القالب"))</f>
        <v/>
      </c>
      <c r="O35">
        <f>IF(OR(P35="",A35=""),"",IF(J35&lt;&gt;"",J35+ROW()/100000,IF(COUNT(INDEX(Settings!$C$2:$C$8,P35))=0,"",A35+ROW()/100000)))</f>
        <v/>
      </c>
      <c r="P35">
        <f>IF(OR(A35="",G35=""),"",IFERROR(MATCH(G35,Settings!$A$2:$A$8,0),""))</f>
        <v/>
      </c>
    </row>
    <row r="36">
      <c r="A36" s="30" t="n"/>
      <c r="B36" s="31" t="n"/>
      <c r="C36" s="31" t="n"/>
      <c r="D36" s="31" t="n"/>
      <c r="E36" s="31" t="n"/>
      <c r="F36" s="32" t="n"/>
      <c r="G36" s="31" t="n"/>
      <c r="H36" s="30" t="n"/>
      <c r="I36" s="33">
        <f>IF(A36="","",MAX(0,TODAY()-A36))</f>
        <v/>
      </c>
      <c r="J36" s="34">
        <f>IF(OR(P36="",A36=""),"",IF(COUNT(INDEX(Settings!$C$2:$C$8,P36))=0,"",IF(AND(INDEX(Settings!$D$2:$D$8,P36)="H",H36=""),"",IF(INDEX(Settings!$D$2:$D$8,P36)="A",A36,IF(INDEX(Settings!$D$2:$D$8,P36)="HA",IF(H36="",A36,H36),H36))+INDEX(Settings!$C$2:$C$8,P36))))</f>
        <v/>
      </c>
      <c r="K36" s="35">
        <f>IF(A36="",IF(B36&lt;&gt;"","Add date / أدخل تاريخ الاستفسار",""),IF(G36="","Set status / اختر الحالة",IF(P36="","Check status / راجع الحالة",IF(COUNT(INDEX(Settings!$C$2:$C$8,P36))=0,"Closed / مغلق",IF(AND(INDEX(Settings!$D$2:$D$8,P36)="H",H36=""),"Add last follow-up date / أدخل تاريخ آخر متابعة",IF(J36&lt;TODAY(),"OVERDUE / متأخر",IF(J36=TODAY(),"DUE TODAY / مستحق اليوم","Upcoming / قادم")))))))</f>
        <v/>
      </c>
      <c r="L36" s="36">
        <f>IF(P36="","",INDEX(Settings!$B$2:$B$8,P36))</f>
        <v/>
      </c>
      <c r="M36" s="37">
        <f>IF(OR(P36="",J36=""),"",IFERROR(SUBSTITUTE(SUBSTITUTE(INDEX(Templates!$C$2:$C$5,INDEX(Settings!$E$2:$E$8,P36)),"[Name]",B36),"[service]",D36),"Check template / راجع القالب"))</f>
        <v/>
      </c>
      <c r="N36" s="38">
        <f>IF(OR(P36="",J36=""),"",IFERROR(SUBSTITUTE(SUBSTITUTE(INDEX(Templates!$D$2:$D$5,INDEX(Settings!$E$2:$E$8,P36)),"[Name]",B36),"[service]",D36),"Check template / راجع القالب"))</f>
        <v/>
      </c>
      <c r="O36">
        <f>IF(OR(P36="",A36=""),"",IF(J36&lt;&gt;"",J36+ROW()/100000,IF(COUNT(INDEX(Settings!$C$2:$C$8,P36))=0,"",A36+ROW()/100000)))</f>
        <v/>
      </c>
      <c r="P36">
        <f>IF(OR(A36="",G36=""),"",IFERROR(MATCH(G36,Settings!$A$2:$A$8,0),""))</f>
        <v/>
      </c>
    </row>
    <row r="37">
      <c r="A37" s="30" t="n"/>
      <c r="B37" s="31" t="n"/>
      <c r="C37" s="31" t="n"/>
      <c r="D37" s="31" t="n"/>
      <c r="E37" s="31" t="n"/>
      <c r="F37" s="32" t="n"/>
      <c r="G37" s="31" t="n"/>
      <c r="H37" s="30" t="n"/>
      <c r="I37" s="33">
        <f>IF(A37="","",MAX(0,TODAY()-A37))</f>
        <v/>
      </c>
      <c r="J37" s="34">
        <f>IF(OR(P37="",A37=""),"",IF(COUNT(INDEX(Settings!$C$2:$C$8,P37))=0,"",IF(AND(INDEX(Settings!$D$2:$D$8,P37)="H",H37=""),"",IF(INDEX(Settings!$D$2:$D$8,P37)="A",A37,IF(INDEX(Settings!$D$2:$D$8,P37)="HA",IF(H37="",A37,H37),H37))+INDEX(Settings!$C$2:$C$8,P37))))</f>
        <v/>
      </c>
      <c r="K37" s="35">
        <f>IF(A37="",IF(B37&lt;&gt;"","Add date / أدخل تاريخ الاستفسار",""),IF(G37="","Set status / اختر الحالة",IF(P37="","Check status / راجع الحالة",IF(COUNT(INDEX(Settings!$C$2:$C$8,P37))=0,"Closed / مغلق",IF(AND(INDEX(Settings!$D$2:$D$8,P37)="H",H37=""),"Add last follow-up date / أدخل تاريخ آخر متابعة",IF(J37&lt;TODAY(),"OVERDUE / متأخر",IF(J37=TODAY(),"DUE TODAY / مستحق اليوم","Upcoming / قادم")))))))</f>
        <v/>
      </c>
      <c r="L37" s="36">
        <f>IF(P37="","",INDEX(Settings!$B$2:$B$8,P37))</f>
        <v/>
      </c>
      <c r="M37" s="37">
        <f>IF(OR(P37="",J37=""),"",IFERROR(SUBSTITUTE(SUBSTITUTE(INDEX(Templates!$C$2:$C$5,INDEX(Settings!$E$2:$E$8,P37)),"[Name]",B37),"[service]",D37),"Check template / راجع القالب"))</f>
        <v/>
      </c>
      <c r="N37" s="38">
        <f>IF(OR(P37="",J37=""),"",IFERROR(SUBSTITUTE(SUBSTITUTE(INDEX(Templates!$D$2:$D$5,INDEX(Settings!$E$2:$E$8,P37)),"[Name]",B37),"[service]",D37),"Check template / راجع القالب"))</f>
        <v/>
      </c>
      <c r="O37">
        <f>IF(OR(P37="",A37=""),"",IF(J37&lt;&gt;"",J37+ROW()/100000,IF(COUNT(INDEX(Settings!$C$2:$C$8,P37))=0,"",A37+ROW()/100000)))</f>
        <v/>
      </c>
      <c r="P37">
        <f>IF(OR(A37="",G37=""),"",IFERROR(MATCH(G37,Settings!$A$2:$A$8,0),""))</f>
        <v/>
      </c>
    </row>
    <row r="38">
      <c r="A38" s="30" t="n"/>
      <c r="B38" s="31" t="n"/>
      <c r="C38" s="31" t="n"/>
      <c r="D38" s="31" t="n"/>
      <c r="E38" s="31" t="n"/>
      <c r="F38" s="32" t="n"/>
      <c r="G38" s="31" t="n"/>
      <c r="H38" s="30" t="n"/>
      <c r="I38" s="33">
        <f>IF(A38="","",MAX(0,TODAY()-A38))</f>
        <v/>
      </c>
      <c r="J38" s="34">
        <f>IF(OR(P38="",A38=""),"",IF(COUNT(INDEX(Settings!$C$2:$C$8,P38))=0,"",IF(AND(INDEX(Settings!$D$2:$D$8,P38)="H",H38=""),"",IF(INDEX(Settings!$D$2:$D$8,P38)="A",A38,IF(INDEX(Settings!$D$2:$D$8,P38)="HA",IF(H38="",A38,H38),H38))+INDEX(Settings!$C$2:$C$8,P38))))</f>
        <v/>
      </c>
      <c r="K38" s="35">
        <f>IF(A38="",IF(B38&lt;&gt;"","Add date / أدخل تاريخ الاستفسار",""),IF(G38="","Set status / اختر الحالة",IF(P38="","Check status / راجع الحالة",IF(COUNT(INDEX(Settings!$C$2:$C$8,P38))=0,"Closed / مغلق",IF(AND(INDEX(Settings!$D$2:$D$8,P38)="H",H38=""),"Add last follow-up date / أدخل تاريخ آخر متابعة",IF(J38&lt;TODAY(),"OVERDUE / متأخر",IF(J38=TODAY(),"DUE TODAY / مستحق اليوم","Upcoming / قادم")))))))</f>
        <v/>
      </c>
      <c r="L38" s="36">
        <f>IF(P38="","",INDEX(Settings!$B$2:$B$8,P38))</f>
        <v/>
      </c>
      <c r="M38" s="37">
        <f>IF(OR(P38="",J38=""),"",IFERROR(SUBSTITUTE(SUBSTITUTE(INDEX(Templates!$C$2:$C$5,INDEX(Settings!$E$2:$E$8,P38)),"[Name]",B38),"[service]",D38),"Check template / راجع القالب"))</f>
        <v/>
      </c>
      <c r="N38" s="38">
        <f>IF(OR(P38="",J38=""),"",IFERROR(SUBSTITUTE(SUBSTITUTE(INDEX(Templates!$D$2:$D$5,INDEX(Settings!$E$2:$E$8,P38)),"[Name]",B38),"[service]",D38),"Check template / راجع القالب"))</f>
        <v/>
      </c>
      <c r="O38">
        <f>IF(OR(P38="",A38=""),"",IF(J38&lt;&gt;"",J38+ROW()/100000,IF(COUNT(INDEX(Settings!$C$2:$C$8,P38))=0,"",A38+ROW()/100000)))</f>
        <v/>
      </c>
      <c r="P38">
        <f>IF(OR(A38="",G38=""),"",IFERROR(MATCH(G38,Settings!$A$2:$A$8,0),""))</f>
        <v/>
      </c>
    </row>
    <row r="39">
      <c r="A39" s="30" t="n"/>
      <c r="B39" s="31" t="n"/>
      <c r="C39" s="31" t="n"/>
      <c r="D39" s="31" t="n"/>
      <c r="E39" s="31" t="n"/>
      <c r="F39" s="32" t="n"/>
      <c r="G39" s="31" t="n"/>
      <c r="H39" s="30" t="n"/>
      <c r="I39" s="33">
        <f>IF(A39="","",MAX(0,TODAY()-A39))</f>
        <v/>
      </c>
      <c r="J39" s="34">
        <f>IF(OR(P39="",A39=""),"",IF(COUNT(INDEX(Settings!$C$2:$C$8,P39))=0,"",IF(AND(INDEX(Settings!$D$2:$D$8,P39)="H",H39=""),"",IF(INDEX(Settings!$D$2:$D$8,P39)="A",A39,IF(INDEX(Settings!$D$2:$D$8,P39)="HA",IF(H39="",A39,H39),H39))+INDEX(Settings!$C$2:$C$8,P39))))</f>
        <v/>
      </c>
      <c r="K39" s="35">
        <f>IF(A39="",IF(B39&lt;&gt;"","Add date / أدخل تاريخ الاستفسار",""),IF(G39="","Set status / اختر الحالة",IF(P39="","Check status / راجع الحالة",IF(COUNT(INDEX(Settings!$C$2:$C$8,P39))=0,"Closed / مغلق",IF(AND(INDEX(Settings!$D$2:$D$8,P39)="H",H39=""),"Add last follow-up date / أدخل تاريخ آخر متابعة",IF(J39&lt;TODAY(),"OVERDUE / متأخر",IF(J39=TODAY(),"DUE TODAY / مستحق اليوم","Upcoming / قادم")))))))</f>
        <v/>
      </c>
      <c r="L39" s="36">
        <f>IF(P39="","",INDEX(Settings!$B$2:$B$8,P39))</f>
        <v/>
      </c>
      <c r="M39" s="37">
        <f>IF(OR(P39="",J39=""),"",IFERROR(SUBSTITUTE(SUBSTITUTE(INDEX(Templates!$C$2:$C$5,INDEX(Settings!$E$2:$E$8,P39)),"[Name]",B39),"[service]",D39),"Check template / راجع القالب"))</f>
        <v/>
      </c>
      <c r="N39" s="38">
        <f>IF(OR(P39="",J39=""),"",IFERROR(SUBSTITUTE(SUBSTITUTE(INDEX(Templates!$D$2:$D$5,INDEX(Settings!$E$2:$E$8,P39)),"[Name]",B39),"[service]",D39),"Check template / راجع القالب"))</f>
        <v/>
      </c>
      <c r="O39">
        <f>IF(OR(P39="",A39=""),"",IF(J39&lt;&gt;"",J39+ROW()/100000,IF(COUNT(INDEX(Settings!$C$2:$C$8,P39))=0,"",A39+ROW()/100000)))</f>
        <v/>
      </c>
      <c r="P39">
        <f>IF(OR(A39="",G39=""),"",IFERROR(MATCH(G39,Settings!$A$2:$A$8,0),""))</f>
        <v/>
      </c>
    </row>
    <row r="40">
      <c r="A40" s="30" t="n"/>
      <c r="B40" s="31" t="n"/>
      <c r="C40" s="31" t="n"/>
      <c r="D40" s="31" t="n"/>
      <c r="E40" s="31" t="n"/>
      <c r="F40" s="32" t="n"/>
      <c r="G40" s="31" t="n"/>
      <c r="H40" s="30" t="n"/>
      <c r="I40" s="33">
        <f>IF(A40="","",MAX(0,TODAY()-A40))</f>
        <v/>
      </c>
      <c r="J40" s="34">
        <f>IF(OR(P40="",A40=""),"",IF(COUNT(INDEX(Settings!$C$2:$C$8,P40))=0,"",IF(AND(INDEX(Settings!$D$2:$D$8,P40)="H",H40=""),"",IF(INDEX(Settings!$D$2:$D$8,P40)="A",A40,IF(INDEX(Settings!$D$2:$D$8,P40)="HA",IF(H40="",A40,H40),H40))+INDEX(Settings!$C$2:$C$8,P40))))</f>
        <v/>
      </c>
      <c r="K40" s="35">
        <f>IF(A40="",IF(B40&lt;&gt;"","Add date / أدخل تاريخ الاستفسار",""),IF(G40="","Set status / اختر الحالة",IF(P40="","Check status / راجع الحالة",IF(COUNT(INDEX(Settings!$C$2:$C$8,P40))=0,"Closed / مغلق",IF(AND(INDEX(Settings!$D$2:$D$8,P40)="H",H40=""),"Add last follow-up date / أدخل تاريخ آخر متابعة",IF(J40&lt;TODAY(),"OVERDUE / متأخر",IF(J40=TODAY(),"DUE TODAY / مستحق اليوم","Upcoming / قادم")))))))</f>
        <v/>
      </c>
      <c r="L40" s="36">
        <f>IF(P40="","",INDEX(Settings!$B$2:$B$8,P40))</f>
        <v/>
      </c>
      <c r="M40" s="37">
        <f>IF(OR(P40="",J40=""),"",IFERROR(SUBSTITUTE(SUBSTITUTE(INDEX(Templates!$C$2:$C$5,INDEX(Settings!$E$2:$E$8,P40)),"[Name]",B40),"[service]",D40),"Check template / راجع القالب"))</f>
        <v/>
      </c>
      <c r="N40" s="38">
        <f>IF(OR(P40="",J40=""),"",IFERROR(SUBSTITUTE(SUBSTITUTE(INDEX(Templates!$D$2:$D$5,INDEX(Settings!$E$2:$E$8,P40)),"[Name]",B40),"[service]",D40),"Check template / راجع القالب"))</f>
        <v/>
      </c>
      <c r="O40">
        <f>IF(OR(P40="",A40=""),"",IF(J40&lt;&gt;"",J40+ROW()/100000,IF(COUNT(INDEX(Settings!$C$2:$C$8,P40))=0,"",A40+ROW()/100000)))</f>
        <v/>
      </c>
      <c r="P40">
        <f>IF(OR(A40="",G40=""),"",IFERROR(MATCH(G40,Settings!$A$2:$A$8,0),""))</f>
        <v/>
      </c>
    </row>
    <row r="41">
      <c r="A41" s="30" t="n"/>
      <c r="B41" s="31" t="n"/>
      <c r="C41" s="31" t="n"/>
      <c r="D41" s="31" t="n"/>
      <c r="E41" s="31" t="n"/>
      <c r="F41" s="32" t="n"/>
      <c r="G41" s="31" t="n"/>
      <c r="H41" s="30" t="n"/>
      <c r="I41" s="33">
        <f>IF(A41="","",MAX(0,TODAY()-A41))</f>
        <v/>
      </c>
      <c r="J41" s="34">
        <f>IF(OR(P41="",A41=""),"",IF(COUNT(INDEX(Settings!$C$2:$C$8,P41))=0,"",IF(AND(INDEX(Settings!$D$2:$D$8,P41)="H",H41=""),"",IF(INDEX(Settings!$D$2:$D$8,P41)="A",A41,IF(INDEX(Settings!$D$2:$D$8,P41)="HA",IF(H41="",A41,H41),H41))+INDEX(Settings!$C$2:$C$8,P41))))</f>
        <v/>
      </c>
      <c r="K41" s="35">
        <f>IF(A41="",IF(B41&lt;&gt;"","Add date / أدخل تاريخ الاستفسار",""),IF(G41="","Set status / اختر الحالة",IF(P41="","Check status / راجع الحالة",IF(COUNT(INDEX(Settings!$C$2:$C$8,P41))=0,"Closed / مغلق",IF(AND(INDEX(Settings!$D$2:$D$8,P41)="H",H41=""),"Add last follow-up date / أدخل تاريخ آخر متابعة",IF(J41&lt;TODAY(),"OVERDUE / متأخر",IF(J41=TODAY(),"DUE TODAY / مستحق اليوم","Upcoming / قادم")))))))</f>
        <v/>
      </c>
      <c r="L41" s="36">
        <f>IF(P41="","",INDEX(Settings!$B$2:$B$8,P41))</f>
        <v/>
      </c>
      <c r="M41" s="37">
        <f>IF(OR(P41="",J41=""),"",IFERROR(SUBSTITUTE(SUBSTITUTE(INDEX(Templates!$C$2:$C$5,INDEX(Settings!$E$2:$E$8,P41)),"[Name]",B41),"[service]",D41),"Check template / راجع القالب"))</f>
        <v/>
      </c>
      <c r="N41" s="38">
        <f>IF(OR(P41="",J41=""),"",IFERROR(SUBSTITUTE(SUBSTITUTE(INDEX(Templates!$D$2:$D$5,INDEX(Settings!$E$2:$E$8,P41)),"[Name]",B41),"[service]",D41),"Check template / راجع القالب"))</f>
        <v/>
      </c>
      <c r="O41">
        <f>IF(OR(P41="",A41=""),"",IF(J41&lt;&gt;"",J41+ROW()/100000,IF(COUNT(INDEX(Settings!$C$2:$C$8,P41))=0,"",A41+ROW()/100000)))</f>
        <v/>
      </c>
      <c r="P41">
        <f>IF(OR(A41="",G41=""),"",IFERROR(MATCH(G41,Settings!$A$2:$A$8,0),""))</f>
        <v/>
      </c>
    </row>
    <row r="42">
      <c r="A42" s="30" t="n"/>
      <c r="B42" s="31" t="n"/>
      <c r="C42" s="31" t="n"/>
      <c r="D42" s="31" t="n"/>
      <c r="E42" s="31" t="n"/>
      <c r="F42" s="32" t="n"/>
      <c r="G42" s="31" t="n"/>
      <c r="H42" s="30" t="n"/>
      <c r="I42" s="33">
        <f>IF(A42="","",MAX(0,TODAY()-A42))</f>
        <v/>
      </c>
      <c r="J42" s="34">
        <f>IF(OR(P42="",A42=""),"",IF(COUNT(INDEX(Settings!$C$2:$C$8,P42))=0,"",IF(AND(INDEX(Settings!$D$2:$D$8,P42)="H",H42=""),"",IF(INDEX(Settings!$D$2:$D$8,P42)="A",A42,IF(INDEX(Settings!$D$2:$D$8,P42)="HA",IF(H42="",A42,H42),H42))+INDEX(Settings!$C$2:$C$8,P42))))</f>
        <v/>
      </c>
      <c r="K42" s="35">
        <f>IF(A42="",IF(B42&lt;&gt;"","Add date / أدخل تاريخ الاستفسار",""),IF(G42="","Set status / اختر الحالة",IF(P42="","Check status / راجع الحالة",IF(COUNT(INDEX(Settings!$C$2:$C$8,P42))=0,"Closed / مغلق",IF(AND(INDEX(Settings!$D$2:$D$8,P42)="H",H42=""),"Add last follow-up date / أدخل تاريخ آخر متابعة",IF(J42&lt;TODAY(),"OVERDUE / متأخر",IF(J42=TODAY(),"DUE TODAY / مستحق اليوم","Upcoming / قادم")))))))</f>
        <v/>
      </c>
      <c r="L42" s="36">
        <f>IF(P42="","",INDEX(Settings!$B$2:$B$8,P42))</f>
        <v/>
      </c>
      <c r="M42" s="37">
        <f>IF(OR(P42="",J42=""),"",IFERROR(SUBSTITUTE(SUBSTITUTE(INDEX(Templates!$C$2:$C$5,INDEX(Settings!$E$2:$E$8,P42)),"[Name]",B42),"[service]",D42),"Check template / راجع القالب"))</f>
        <v/>
      </c>
      <c r="N42" s="38">
        <f>IF(OR(P42="",J42=""),"",IFERROR(SUBSTITUTE(SUBSTITUTE(INDEX(Templates!$D$2:$D$5,INDEX(Settings!$E$2:$E$8,P42)),"[Name]",B42),"[service]",D42),"Check template / راجع القالب"))</f>
        <v/>
      </c>
      <c r="O42">
        <f>IF(OR(P42="",A42=""),"",IF(J42&lt;&gt;"",J42+ROW()/100000,IF(COUNT(INDEX(Settings!$C$2:$C$8,P42))=0,"",A42+ROW()/100000)))</f>
        <v/>
      </c>
      <c r="P42">
        <f>IF(OR(A42="",G42=""),"",IFERROR(MATCH(G42,Settings!$A$2:$A$8,0),""))</f>
        <v/>
      </c>
    </row>
    <row r="43">
      <c r="A43" s="30" t="n"/>
      <c r="B43" s="31" t="n"/>
      <c r="C43" s="31" t="n"/>
      <c r="D43" s="31" t="n"/>
      <c r="E43" s="31" t="n"/>
      <c r="F43" s="32" t="n"/>
      <c r="G43" s="31" t="n"/>
      <c r="H43" s="30" t="n"/>
      <c r="I43" s="33">
        <f>IF(A43="","",MAX(0,TODAY()-A43))</f>
        <v/>
      </c>
      <c r="J43" s="34">
        <f>IF(OR(P43="",A43=""),"",IF(COUNT(INDEX(Settings!$C$2:$C$8,P43))=0,"",IF(AND(INDEX(Settings!$D$2:$D$8,P43)="H",H43=""),"",IF(INDEX(Settings!$D$2:$D$8,P43)="A",A43,IF(INDEX(Settings!$D$2:$D$8,P43)="HA",IF(H43="",A43,H43),H43))+INDEX(Settings!$C$2:$C$8,P43))))</f>
        <v/>
      </c>
      <c r="K43" s="35">
        <f>IF(A43="",IF(B43&lt;&gt;"","Add date / أدخل تاريخ الاستفسار",""),IF(G43="","Set status / اختر الحالة",IF(P43="","Check status / راجع الحالة",IF(COUNT(INDEX(Settings!$C$2:$C$8,P43))=0,"Closed / مغلق",IF(AND(INDEX(Settings!$D$2:$D$8,P43)="H",H43=""),"Add last follow-up date / أدخل تاريخ آخر متابعة",IF(J43&lt;TODAY(),"OVERDUE / متأخر",IF(J43=TODAY(),"DUE TODAY / مستحق اليوم","Upcoming / قادم")))))))</f>
        <v/>
      </c>
      <c r="L43" s="36">
        <f>IF(P43="","",INDEX(Settings!$B$2:$B$8,P43))</f>
        <v/>
      </c>
      <c r="M43" s="37">
        <f>IF(OR(P43="",J43=""),"",IFERROR(SUBSTITUTE(SUBSTITUTE(INDEX(Templates!$C$2:$C$5,INDEX(Settings!$E$2:$E$8,P43)),"[Name]",B43),"[service]",D43),"Check template / راجع القالب"))</f>
        <v/>
      </c>
      <c r="N43" s="38">
        <f>IF(OR(P43="",J43=""),"",IFERROR(SUBSTITUTE(SUBSTITUTE(INDEX(Templates!$D$2:$D$5,INDEX(Settings!$E$2:$E$8,P43)),"[Name]",B43),"[service]",D43),"Check template / راجع القالب"))</f>
        <v/>
      </c>
      <c r="O43">
        <f>IF(OR(P43="",A43=""),"",IF(J43&lt;&gt;"",J43+ROW()/100000,IF(COUNT(INDEX(Settings!$C$2:$C$8,P43))=0,"",A43+ROW()/100000)))</f>
        <v/>
      </c>
      <c r="P43">
        <f>IF(OR(A43="",G43=""),"",IFERROR(MATCH(G43,Settings!$A$2:$A$8,0),""))</f>
        <v/>
      </c>
    </row>
    <row r="44">
      <c r="A44" s="30" t="n"/>
      <c r="B44" s="31" t="n"/>
      <c r="C44" s="31" t="n"/>
      <c r="D44" s="31" t="n"/>
      <c r="E44" s="31" t="n"/>
      <c r="F44" s="32" t="n"/>
      <c r="G44" s="31" t="n"/>
      <c r="H44" s="30" t="n"/>
      <c r="I44" s="33">
        <f>IF(A44="","",MAX(0,TODAY()-A44))</f>
        <v/>
      </c>
      <c r="J44" s="34">
        <f>IF(OR(P44="",A44=""),"",IF(COUNT(INDEX(Settings!$C$2:$C$8,P44))=0,"",IF(AND(INDEX(Settings!$D$2:$D$8,P44)="H",H44=""),"",IF(INDEX(Settings!$D$2:$D$8,P44)="A",A44,IF(INDEX(Settings!$D$2:$D$8,P44)="HA",IF(H44="",A44,H44),H44))+INDEX(Settings!$C$2:$C$8,P44))))</f>
        <v/>
      </c>
      <c r="K44" s="35">
        <f>IF(A44="",IF(B44&lt;&gt;"","Add date / أدخل تاريخ الاستفسار",""),IF(G44="","Set status / اختر الحالة",IF(P44="","Check status / راجع الحالة",IF(COUNT(INDEX(Settings!$C$2:$C$8,P44))=0,"Closed / مغلق",IF(AND(INDEX(Settings!$D$2:$D$8,P44)="H",H44=""),"Add last follow-up date / أدخل تاريخ آخر متابعة",IF(J44&lt;TODAY(),"OVERDUE / متأخر",IF(J44=TODAY(),"DUE TODAY / مستحق اليوم","Upcoming / قادم")))))))</f>
        <v/>
      </c>
      <c r="L44" s="36">
        <f>IF(P44="","",INDEX(Settings!$B$2:$B$8,P44))</f>
        <v/>
      </c>
      <c r="M44" s="37">
        <f>IF(OR(P44="",J44=""),"",IFERROR(SUBSTITUTE(SUBSTITUTE(INDEX(Templates!$C$2:$C$5,INDEX(Settings!$E$2:$E$8,P44)),"[Name]",B44),"[service]",D44),"Check template / راجع القالب"))</f>
        <v/>
      </c>
      <c r="N44" s="38">
        <f>IF(OR(P44="",J44=""),"",IFERROR(SUBSTITUTE(SUBSTITUTE(INDEX(Templates!$D$2:$D$5,INDEX(Settings!$E$2:$E$8,P44)),"[Name]",B44),"[service]",D44),"Check template / راجع القالب"))</f>
        <v/>
      </c>
      <c r="O44">
        <f>IF(OR(P44="",A44=""),"",IF(J44&lt;&gt;"",J44+ROW()/100000,IF(COUNT(INDEX(Settings!$C$2:$C$8,P44))=0,"",A44+ROW()/100000)))</f>
        <v/>
      </c>
      <c r="P44">
        <f>IF(OR(A44="",G44=""),"",IFERROR(MATCH(G44,Settings!$A$2:$A$8,0),""))</f>
        <v/>
      </c>
    </row>
    <row r="45">
      <c r="A45" s="30" t="n"/>
      <c r="B45" s="31" t="n"/>
      <c r="C45" s="31" t="n"/>
      <c r="D45" s="31" t="n"/>
      <c r="E45" s="31" t="n"/>
      <c r="F45" s="32" t="n"/>
      <c r="G45" s="31" t="n"/>
      <c r="H45" s="30" t="n"/>
      <c r="I45" s="33">
        <f>IF(A45="","",MAX(0,TODAY()-A45))</f>
        <v/>
      </c>
      <c r="J45" s="34">
        <f>IF(OR(P45="",A45=""),"",IF(COUNT(INDEX(Settings!$C$2:$C$8,P45))=0,"",IF(AND(INDEX(Settings!$D$2:$D$8,P45)="H",H45=""),"",IF(INDEX(Settings!$D$2:$D$8,P45)="A",A45,IF(INDEX(Settings!$D$2:$D$8,P45)="HA",IF(H45="",A45,H45),H45))+INDEX(Settings!$C$2:$C$8,P45))))</f>
        <v/>
      </c>
      <c r="K45" s="35">
        <f>IF(A45="",IF(B45&lt;&gt;"","Add date / أدخل تاريخ الاستفسار",""),IF(G45="","Set status / اختر الحالة",IF(P45="","Check status / راجع الحالة",IF(COUNT(INDEX(Settings!$C$2:$C$8,P45))=0,"Closed / مغلق",IF(AND(INDEX(Settings!$D$2:$D$8,P45)="H",H45=""),"Add last follow-up date / أدخل تاريخ آخر متابعة",IF(J45&lt;TODAY(),"OVERDUE / متأخر",IF(J45=TODAY(),"DUE TODAY / مستحق اليوم","Upcoming / قادم")))))))</f>
        <v/>
      </c>
      <c r="L45" s="36">
        <f>IF(P45="","",INDEX(Settings!$B$2:$B$8,P45))</f>
        <v/>
      </c>
      <c r="M45" s="37">
        <f>IF(OR(P45="",J45=""),"",IFERROR(SUBSTITUTE(SUBSTITUTE(INDEX(Templates!$C$2:$C$5,INDEX(Settings!$E$2:$E$8,P45)),"[Name]",B45),"[service]",D45),"Check template / راجع القالب"))</f>
        <v/>
      </c>
      <c r="N45" s="38">
        <f>IF(OR(P45="",J45=""),"",IFERROR(SUBSTITUTE(SUBSTITUTE(INDEX(Templates!$D$2:$D$5,INDEX(Settings!$E$2:$E$8,P45)),"[Name]",B45),"[service]",D45),"Check template / راجع القالب"))</f>
        <v/>
      </c>
      <c r="O45">
        <f>IF(OR(P45="",A45=""),"",IF(J45&lt;&gt;"",J45+ROW()/100000,IF(COUNT(INDEX(Settings!$C$2:$C$8,P45))=0,"",A45+ROW()/100000)))</f>
        <v/>
      </c>
      <c r="P45">
        <f>IF(OR(A45="",G45=""),"",IFERROR(MATCH(G45,Settings!$A$2:$A$8,0),""))</f>
        <v/>
      </c>
    </row>
    <row r="46">
      <c r="A46" s="30" t="n"/>
      <c r="B46" s="31" t="n"/>
      <c r="C46" s="31" t="n"/>
      <c r="D46" s="31" t="n"/>
      <c r="E46" s="31" t="n"/>
      <c r="F46" s="32" t="n"/>
      <c r="G46" s="31" t="n"/>
      <c r="H46" s="30" t="n"/>
      <c r="I46" s="33">
        <f>IF(A46="","",MAX(0,TODAY()-A46))</f>
        <v/>
      </c>
      <c r="J46" s="34">
        <f>IF(OR(P46="",A46=""),"",IF(COUNT(INDEX(Settings!$C$2:$C$8,P46))=0,"",IF(AND(INDEX(Settings!$D$2:$D$8,P46)="H",H46=""),"",IF(INDEX(Settings!$D$2:$D$8,P46)="A",A46,IF(INDEX(Settings!$D$2:$D$8,P46)="HA",IF(H46="",A46,H46),H46))+INDEX(Settings!$C$2:$C$8,P46))))</f>
        <v/>
      </c>
      <c r="K46" s="35">
        <f>IF(A46="",IF(B46&lt;&gt;"","Add date / أدخل تاريخ الاستفسار",""),IF(G46="","Set status / اختر الحالة",IF(P46="","Check status / راجع الحالة",IF(COUNT(INDEX(Settings!$C$2:$C$8,P46))=0,"Closed / مغلق",IF(AND(INDEX(Settings!$D$2:$D$8,P46)="H",H46=""),"Add last follow-up date / أدخل تاريخ آخر متابعة",IF(J46&lt;TODAY(),"OVERDUE / متأخر",IF(J46=TODAY(),"DUE TODAY / مستحق اليوم","Upcoming / قادم")))))))</f>
        <v/>
      </c>
      <c r="L46" s="36">
        <f>IF(P46="","",INDEX(Settings!$B$2:$B$8,P46))</f>
        <v/>
      </c>
      <c r="M46" s="37">
        <f>IF(OR(P46="",J46=""),"",IFERROR(SUBSTITUTE(SUBSTITUTE(INDEX(Templates!$C$2:$C$5,INDEX(Settings!$E$2:$E$8,P46)),"[Name]",B46),"[service]",D46),"Check template / راجع القالب"))</f>
        <v/>
      </c>
      <c r="N46" s="38">
        <f>IF(OR(P46="",J46=""),"",IFERROR(SUBSTITUTE(SUBSTITUTE(INDEX(Templates!$D$2:$D$5,INDEX(Settings!$E$2:$E$8,P46)),"[Name]",B46),"[service]",D46),"Check template / راجع القالب"))</f>
        <v/>
      </c>
      <c r="O46">
        <f>IF(OR(P46="",A46=""),"",IF(J46&lt;&gt;"",J46+ROW()/100000,IF(COUNT(INDEX(Settings!$C$2:$C$8,P46))=0,"",A46+ROW()/100000)))</f>
        <v/>
      </c>
      <c r="P46">
        <f>IF(OR(A46="",G46=""),"",IFERROR(MATCH(G46,Settings!$A$2:$A$8,0),""))</f>
        <v/>
      </c>
    </row>
    <row r="47">
      <c r="A47" s="30" t="n"/>
      <c r="B47" s="31" t="n"/>
      <c r="C47" s="31" t="n"/>
      <c r="D47" s="31" t="n"/>
      <c r="E47" s="31" t="n"/>
      <c r="F47" s="32" t="n"/>
      <c r="G47" s="31" t="n"/>
      <c r="H47" s="30" t="n"/>
      <c r="I47" s="33">
        <f>IF(A47="","",MAX(0,TODAY()-A47))</f>
        <v/>
      </c>
      <c r="J47" s="34">
        <f>IF(OR(P47="",A47=""),"",IF(COUNT(INDEX(Settings!$C$2:$C$8,P47))=0,"",IF(AND(INDEX(Settings!$D$2:$D$8,P47)="H",H47=""),"",IF(INDEX(Settings!$D$2:$D$8,P47)="A",A47,IF(INDEX(Settings!$D$2:$D$8,P47)="HA",IF(H47="",A47,H47),H47))+INDEX(Settings!$C$2:$C$8,P47))))</f>
        <v/>
      </c>
      <c r="K47" s="35">
        <f>IF(A47="",IF(B47&lt;&gt;"","Add date / أدخل تاريخ الاستفسار",""),IF(G47="","Set status / اختر الحالة",IF(P47="","Check status / راجع الحالة",IF(COUNT(INDEX(Settings!$C$2:$C$8,P47))=0,"Closed / مغلق",IF(AND(INDEX(Settings!$D$2:$D$8,P47)="H",H47=""),"Add last follow-up date / أدخل تاريخ آخر متابعة",IF(J47&lt;TODAY(),"OVERDUE / متأخر",IF(J47=TODAY(),"DUE TODAY / مستحق اليوم","Upcoming / قادم")))))))</f>
        <v/>
      </c>
      <c r="L47" s="36">
        <f>IF(P47="","",INDEX(Settings!$B$2:$B$8,P47))</f>
        <v/>
      </c>
      <c r="M47" s="37">
        <f>IF(OR(P47="",J47=""),"",IFERROR(SUBSTITUTE(SUBSTITUTE(INDEX(Templates!$C$2:$C$5,INDEX(Settings!$E$2:$E$8,P47)),"[Name]",B47),"[service]",D47),"Check template / راجع القالب"))</f>
        <v/>
      </c>
      <c r="N47" s="38">
        <f>IF(OR(P47="",J47=""),"",IFERROR(SUBSTITUTE(SUBSTITUTE(INDEX(Templates!$D$2:$D$5,INDEX(Settings!$E$2:$E$8,P47)),"[Name]",B47),"[service]",D47),"Check template / راجع القالب"))</f>
        <v/>
      </c>
      <c r="O47">
        <f>IF(OR(P47="",A47=""),"",IF(J47&lt;&gt;"",J47+ROW()/100000,IF(COUNT(INDEX(Settings!$C$2:$C$8,P47))=0,"",A47+ROW()/100000)))</f>
        <v/>
      </c>
      <c r="P47">
        <f>IF(OR(A47="",G47=""),"",IFERROR(MATCH(G47,Settings!$A$2:$A$8,0),""))</f>
        <v/>
      </c>
    </row>
    <row r="48">
      <c r="A48" s="30" t="n"/>
      <c r="B48" s="31" t="n"/>
      <c r="C48" s="31" t="n"/>
      <c r="D48" s="31" t="n"/>
      <c r="E48" s="31" t="n"/>
      <c r="F48" s="32" t="n"/>
      <c r="G48" s="31" t="n"/>
      <c r="H48" s="30" t="n"/>
      <c r="I48" s="33">
        <f>IF(A48="","",MAX(0,TODAY()-A48))</f>
        <v/>
      </c>
      <c r="J48" s="34">
        <f>IF(OR(P48="",A48=""),"",IF(COUNT(INDEX(Settings!$C$2:$C$8,P48))=0,"",IF(AND(INDEX(Settings!$D$2:$D$8,P48)="H",H48=""),"",IF(INDEX(Settings!$D$2:$D$8,P48)="A",A48,IF(INDEX(Settings!$D$2:$D$8,P48)="HA",IF(H48="",A48,H48),H48))+INDEX(Settings!$C$2:$C$8,P48))))</f>
        <v/>
      </c>
      <c r="K48" s="35">
        <f>IF(A48="",IF(B48&lt;&gt;"","Add date / أدخل تاريخ الاستفسار",""),IF(G48="","Set status / اختر الحالة",IF(P48="","Check status / راجع الحالة",IF(COUNT(INDEX(Settings!$C$2:$C$8,P48))=0,"Closed / مغلق",IF(AND(INDEX(Settings!$D$2:$D$8,P48)="H",H48=""),"Add last follow-up date / أدخل تاريخ آخر متابعة",IF(J48&lt;TODAY(),"OVERDUE / متأخر",IF(J48=TODAY(),"DUE TODAY / مستحق اليوم","Upcoming / قادم")))))))</f>
        <v/>
      </c>
      <c r="L48" s="36">
        <f>IF(P48="","",INDEX(Settings!$B$2:$B$8,P48))</f>
        <v/>
      </c>
      <c r="M48" s="37">
        <f>IF(OR(P48="",J48=""),"",IFERROR(SUBSTITUTE(SUBSTITUTE(INDEX(Templates!$C$2:$C$5,INDEX(Settings!$E$2:$E$8,P48)),"[Name]",B48),"[service]",D48),"Check template / راجع القالب"))</f>
        <v/>
      </c>
      <c r="N48" s="38">
        <f>IF(OR(P48="",J48=""),"",IFERROR(SUBSTITUTE(SUBSTITUTE(INDEX(Templates!$D$2:$D$5,INDEX(Settings!$E$2:$E$8,P48)),"[Name]",B48),"[service]",D48),"Check template / راجع القالب"))</f>
        <v/>
      </c>
      <c r="O48">
        <f>IF(OR(P48="",A48=""),"",IF(J48&lt;&gt;"",J48+ROW()/100000,IF(COUNT(INDEX(Settings!$C$2:$C$8,P48))=0,"",A48+ROW()/100000)))</f>
        <v/>
      </c>
      <c r="P48">
        <f>IF(OR(A48="",G48=""),"",IFERROR(MATCH(G48,Settings!$A$2:$A$8,0),""))</f>
        <v/>
      </c>
    </row>
    <row r="49">
      <c r="A49" s="30" t="n"/>
      <c r="B49" s="31" t="n"/>
      <c r="C49" s="31" t="n"/>
      <c r="D49" s="31" t="n"/>
      <c r="E49" s="31" t="n"/>
      <c r="F49" s="32" t="n"/>
      <c r="G49" s="31" t="n"/>
      <c r="H49" s="30" t="n"/>
      <c r="I49" s="33">
        <f>IF(A49="","",MAX(0,TODAY()-A49))</f>
        <v/>
      </c>
      <c r="J49" s="34">
        <f>IF(OR(P49="",A49=""),"",IF(COUNT(INDEX(Settings!$C$2:$C$8,P49))=0,"",IF(AND(INDEX(Settings!$D$2:$D$8,P49)="H",H49=""),"",IF(INDEX(Settings!$D$2:$D$8,P49)="A",A49,IF(INDEX(Settings!$D$2:$D$8,P49)="HA",IF(H49="",A49,H49),H49))+INDEX(Settings!$C$2:$C$8,P49))))</f>
        <v/>
      </c>
      <c r="K49" s="35">
        <f>IF(A49="",IF(B49&lt;&gt;"","Add date / أدخل تاريخ الاستفسار",""),IF(G49="","Set status / اختر الحالة",IF(P49="","Check status / راجع الحالة",IF(COUNT(INDEX(Settings!$C$2:$C$8,P49))=0,"Closed / مغلق",IF(AND(INDEX(Settings!$D$2:$D$8,P49)="H",H49=""),"Add last follow-up date / أدخل تاريخ آخر متابعة",IF(J49&lt;TODAY(),"OVERDUE / متأخر",IF(J49=TODAY(),"DUE TODAY / مستحق اليوم","Upcoming / قادم")))))))</f>
        <v/>
      </c>
      <c r="L49" s="36">
        <f>IF(P49="","",INDEX(Settings!$B$2:$B$8,P49))</f>
        <v/>
      </c>
      <c r="M49" s="37">
        <f>IF(OR(P49="",J49=""),"",IFERROR(SUBSTITUTE(SUBSTITUTE(INDEX(Templates!$C$2:$C$5,INDEX(Settings!$E$2:$E$8,P49)),"[Name]",B49),"[service]",D49),"Check template / راجع القالب"))</f>
        <v/>
      </c>
      <c r="N49" s="38">
        <f>IF(OR(P49="",J49=""),"",IFERROR(SUBSTITUTE(SUBSTITUTE(INDEX(Templates!$D$2:$D$5,INDEX(Settings!$E$2:$E$8,P49)),"[Name]",B49),"[service]",D49),"Check template / راجع القالب"))</f>
        <v/>
      </c>
      <c r="O49">
        <f>IF(OR(P49="",A49=""),"",IF(J49&lt;&gt;"",J49+ROW()/100000,IF(COUNT(INDEX(Settings!$C$2:$C$8,P49))=0,"",A49+ROW()/100000)))</f>
        <v/>
      </c>
      <c r="P49">
        <f>IF(OR(A49="",G49=""),"",IFERROR(MATCH(G49,Settings!$A$2:$A$8,0),""))</f>
        <v/>
      </c>
    </row>
    <row r="50">
      <c r="A50" s="30" t="n"/>
      <c r="B50" s="31" t="n"/>
      <c r="C50" s="31" t="n"/>
      <c r="D50" s="31" t="n"/>
      <c r="E50" s="31" t="n"/>
      <c r="F50" s="32" t="n"/>
      <c r="G50" s="31" t="n"/>
      <c r="H50" s="30" t="n"/>
      <c r="I50" s="33">
        <f>IF(A50="","",MAX(0,TODAY()-A50))</f>
        <v/>
      </c>
      <c r="J50" s="34">
        <f>IF(OR(P50="",A50=""),"",IF(COUNT(INDEX(Settings!$C$2:$C$8,P50))=0,"",IF(AND(INDEX(Settings!$D$2:$D$8,P50)="H",H50=""),"",IF(INDEX(Settings!$D$2:$D$8,P50)="A",A50,IF(INDEX(Settings!$D$2:$D$8,P50)="HA",IF(H50="",A50,H50),H50))+INDEX(Settings!$C$2:$C$8,P50))))</f>
        <v/>
      </c>
      <c r="K50" s="35">
        <f>IF(A50="",IF(B50&lt;&gt;"","Add date / أدخل تاريخ الاستفسار",""),IF(G50="","Set status / اختر الحالة",IF(P50="","Check status / راجع الحالة",IF(COUNT(INDEX(Settings!$C$2:$C$8,P50))=0,"Closed / مغلق",IF(AND(INDEX(Settings!$D$2:$D$8,P50)="H",H50=""),"Add last follow-up date / أدخل تاريخ آخر متابعة",IF(J50&lt;TODAY(),"OVERDUE / متأخر",IF(J50=TODAY(),"DUE TODAY / مستحق اليوم","Upcoming / قادم")))))))</f>
        <v/>
      </c>
      <c r="L50" s="36">
        <f>IF(P50="","",INDEX(Settings!$B$2:$B$8,P50))</f>
        <v/>
      </c>
      <c r="M50" s="37">
        <f>IF(OR(P50="",J50=""),"",IFERROR(SUBSTITUTE(SUBSTITUTE(INDEX(Templates!$C$2:$C$5,INDEX(Settings!$E$2:$E$8,P50)),"[Name]",B50),"[service]",D50),"Check template / راجع القالب"))</f>
        <v/>
      </c>
      <c r="N50" s="38">
        <f>IF(OR(P50="",J50=""),"",IFERROR(SUBSTITUTE(SUBSTITUTE(INDEX(Templates!$D$2:$D$5,INDEX(Settings!$E$2:$E$8,P50)),"[Name]",B50),"[service]",D50),"Check template / راجع القالب"))</f>
        <v/>
      </c>
      <c r="O50">
        <f>IF(OR(P50="",A50=""),"",IF(J50&lt;&gt;"",J50+ROW()/100000,IF(COUNT(INDEX(Settings!$C$2:$C$8,P50))=0,"",A50+ROW()/100000)))</f>
        <v/>
      </c>
      <c r="P50">
        <f>IF(OR(A50="",G50=""),"",IFERROR(MATCH(G50,Settings!$A$2:$A$8,0),""))</f>
        <v/>
      </c>
    </row>
    <row r="51">
      <c r="A51" s="30" t="n"/>
      <c r="B51" s="31" t="n"/>
      <c r="C51" s="31" t="n"/>
      <c r="D51" s="31" t="n"/>
      <c r="E51" s="31" t="n"/>
      <c r="F51" s="32" t="n"/>
      <c r="G51" s="31" t="n"/>
      <c r="H51" s="30" t="n"/>
      <c r="I51" s="33">
        <f>IF(A51="","",MAX(0,TODAY()-A51))</f>
        <v/>
      </c>
      <c r="J51" s="34">
        <f>IF(OR(P51="",A51=""),"",IF(COUNT(INDEX(Settings!$C$2:$C$8,P51))=0,"",IF(AND(INDEX(Settings!$D$2:$D$8,P51)="H",H51=""),"",IF(INDEX(Settings!$D$2:$D$8,P51)="A",A51,IF(INDEX(Settings!$D$2:$D$8,P51)="HA",IF(H51="",A51,H51),H51))+INDEX(Settings!$C$2:$C$8,P51))))</f>
        <v/>
      </c>
      <c r="K51" s="35">
        <f>IF(A51="",IF(B51&lt;&gt;"","Add date / أدخل تاريخ الاستفسار",""),IF(G51="","Set status / اختر الحالة",IF(P51="","Check status / راجع الحالة",IF(COUNT(INDEX(Settings!$C$2:$C$8,P51))=0,"Closed / مغلق",IF(AND(INDEX(Settings!$D$2:$D$8,P51)="H",H51=""),"Add last follow-up date / أدخل تاريخ آخر متابعة",IF(J51&lt;TODAY(),"OVERDUE / متأخر",IF(J51=TODAY(),"DUE TODAY / مستحق اليوم","Upcoming / قادم")))))))</f>
        <v/>
      </c>
      <c r="L51" s="36">
        <f>IF(P51="","",INDEX(Settings!$B$2:$B$8,P51))</f>
        <v/>
      </c>
      <c r="M51" s="37">
        <f>IF(OR(P51="",J51=""),"",IFERROR(SUBSTITUTE(SUBSTITUTE(INDEX(Templates!$C$2:$C$5,INDEX(Settings!$E$2:$E$8,P51)),"[Name]",B51),"[service]",D51),"Check template / راجع القالب"))</f>
        <v/>
      </c>
      <c r="N51" s="38">
        <f>IF(OR(P51="",J51=""),"",IFERROR(SUBSTITUTE(SUBSTITUTE(INDEX(Templates!$D$2:$D$5,INDEX(Settings!$E$2:$E$8,P51)),"[Name]",B51),"[service]",D51),"Check template / راجع القالب"))</f>
        <v/>
      </c>
      <c r="O51">
        <f>IF(OR(P51="",A51=""),"",IF(J51&lt;&gt;"",J51+ROW()/100000,IF(COUNT(INDEX(Settings!$C$2:$C$8,P51))=0,"",A51+ROW()/100000)))</f>
        <v/>
      </c>
      <c r="P51">
        <f>IF(OR(A51="",G51=""),"",IFERROR(MATCH(G51,Settings!$A$2:$A$8,0),""))</f>
        <v/>
      </c>
    </row>
    <row r="52">
      <c r="A52" s="30" t="n"/>
      <c r="B52" s="31" t="n"/>
      <c r="C52" s="31" t="n"/>
      <c r="D52" s="31" t="n"/>
      <c r="E52" s="31" t="n"/>
      <c r="F52" s="32" t="n"/>
      <c r="G52" s="31" t="n"/>
      <c r="H52" s="30" t="n"/>
      <c r="I52" s="33">
        <f>IF(A52="","",MAX(0,TODAY()-A52))</f>
        <v/>
      </c>
      <c r="J52" s="34">
        <f>IF(OR(P52="",A52=""),"",IF(COUNT(INDEX(Settings!$C$2:$C$8,P52))=0,"",IF(AND(INDEX(Settings!$D$2:$D$8,P52)="H",H52=""),"",IF(INDEX(Settings!$D$2:$D$8,P52)="A",A52,IF(INDEX(Settings!$D$2:$D$8,P52)="HA",IF(H52="",A52,H52),H52))+INDEX(Settings!$C$2:$C$8,P52))))</f>
        <v/>
      </c>
      <c r="K52" s="35">
        <f>IF(A52="",IF(B52&lt;&gt;"","Add date / أدخل تاريخ الاستفسار",""),IF(G52="","Set status / اختر الحالة",IF(P52="","Check status / راجع الحالة",IF(COUNT(INDEX(Settings!$C$2:$C$8,P52))=0,"Closed / مغلق",IF(AND(INDEX(Settings!$D$2:$D$8,P52)="H",H52=""),"Add last follow-up date / أدخل تاريخ آخر متابعة",IF(J52&lt;TODAY(),"OVERDUE / متأخر",IF(J52=TODAY(),"DUE TODAY / مستحق اليوم","Upcoming / قادم")))))))</f>
        <v/>
      </c>
      <c r="L52" s="36">
        <f>IF(P52="","",INDEX(Settings!$B$2:$B$8,P52))</f>
        <v/>
      </c>
      <c r="M52" s="37">
        <f>IF(OR(P52="",J52=""),"",IFERROR(SUBSTITUTE(SUBSTITUTE(INDEX(Templates!$C$2:$C$5,INDEX(Settings!$E$2:$E$8,P52)),"[Name]",B52),"[service]",D52),"Check template / راجع القالب"))</f>
        <v/>
      </c>
      <c r="N52" s="38">
        <f>IF(OR(P52="",J52=""),"",IFERROR(SUBSTITUTE(SUBSTITUTE(INDEX(Templates!$D$2:$D$5,INDEX(Settings!$E$2:$E$8,P52)),"[Name]",B52),"[service]",D52),"Check template / راجع القالب"))</f>
        <v/>
      </c>
      <c r="O52">
        <f>IF(OR(P52="",A52=""),"",IF(J52&lt;&gt;"",J52+ROW()/100000,IF(COUNT(INDEX(Settings!$C$2:$C$8,P52))=0,"",A52+ROW()/100000)))</f>
        <v/>
      </c>
      <c r="P52">
        <f>IF(OR(A52="",G52=""),"",IFERROR(MATCH(G52,Settings!$A$2:$A$8,0),""))</f>
        <v/>
      </c>
    </row>
    <row r="53">
      <c r="A53" s="30" t="n"/>
      <c r="B53" s="31" t="n"/>
      <c r="C53" s="31" t="n"/>
      <c r="D53" s="31" t="n"/>
      <c r="E53" s="31" t="n"/>
      <c r="F53" s="32" t="n"/>
      <c r="G53" s="31" t="n"/>
      <c r="H53" s="30" t="n"/>
      <c r="I53" s="33">
        <f>IF(A53="","",MAX(0,TODAY()-A53))</f>
        <v/>
      </c>
      <c r="J53" s="34">
        <f>IF(OR(P53="",A53=""),"",IF(COUNT(INDEX(Settings!$C$2:$C$8,P53))=0,"",IF(AND(INDEX(Settings!$D$2:$D$8,P53)="H",H53=""),"",IF(INDEX(Settings!$D$2:$D$8,P53)="A",A53,IF(INDEX(Settings!$D$2:$D$8,P53)="HA",IF(H53="",A53,H53),H53))+INDEX(Settings!$C$2:$C$8,P53))))</f>
        <v/>
      </c>
      <c r="K53" s="35">
        <f>IF(A53="",IF(B53&lt;&gt;"","Add date / أدخل تاريخ الاستفسار",""),IF(G53="","Set status / اختر الحالة",IF(P53="","Check status / راجع الحالة",IF(COUNT(INDEX(Settings!$C$2:$C$8,P53))=0,"Closed / مغلق",IF(AND(INDEX(Settings!$D$2:$D$8,P53)="H",H53=""),"Add last follow-up date / أدخل تاريخ آخر متابعة",IF(J53&lt;TODAY(),"OVERDUE / متأخر",IF(J53=TODAY(),"DUE TODAY / مستحق اليوم","Upcoming / قادم")))))))</f>
        <v/>
      </c>
      <c r="L53" s="36">
        <f>IF(P53="","",INDEX(Settings!$B$2:$B$8,P53))</f>
        <v/>
      </c>
      <c r="M53" s="37">
        <f>IF(OR(P53="",J53=""),"",IFERROR(SUBSTITUTE(SUBSTITUTE(INDEX(Templates!$C$2:$C$5,INDEX(Settings!$E$2:$E$8,P53)),"[Name]",B53),"[service]",D53),"Check template / راجع القالب"))</f>
        <v/>
      </c>
      <c r="N53" s="38">
        <f>IF(OR(P53="",J53=""),"",IFERROR(SUBSTITUTE(SUBSTITUTE(INDEX(Templates!$D$2:$D$5,INDEX(Settings!$E$2:$E$8,P53)),"[Name]",B53),"[service]",D53),"Check template / راجع القالب"))</f>
        <v/>
      </c>
      <c r="O53">
        <f>IF(OR(P53="",A53=""),"",IF(J53&lt;&gt;"",J53+ROW()/100000,IF(COUNT(INDEX(Settings!$C$2:$C$8,P53))=0,"",A53+ROW()/100000)))</f>
        <v/>
      </c>
      <c r="P53">
        <f>IF(OR(A53="",G53=""),"",IFERROR(MATCH(G53,Settings!$A$2:$A$8,0),""))</f>
        <v/>
      </c>
    </row>
    <row r="54">
      <c r="A54" s="30" t="n"/>
      <c r="B54" s="31" t="n"/>
      <c r="C54" s="31" t="n"/>
      <c r="D54" s="31" t="n"/>
      <c r="E54" s="31" t="n"/>
      <c r="F54" s="32" t="n"/>
      <c r="G54" s="31" t="n"/>
      <c r="H54" s="30" t="n"/>
      <c r="I54" s="33">
        <f>IF(A54="","",MAX(0,TODAY()-A54))</f>
        <v/>
      </c>
      <c r="J54" s="34">
        <f>IF(OR(P54="",A54=""),"",IF(COUNT(INDEX(Settings!$C$2:$C$8,P54))=0,"",IF(AND(INDEX(Settings!$D$2:$D$8,P54)="H",H54=""),"",IF(INDEX(Settings!$D$2:$D$8,P54)="A",A54,IF(INDEX(Settings!$D$2:$D$8,P54)="HA",IF(H54="",A54,H54),H54))+INDEX(Settings!$C$2:$C$8,P54))))</f>
        <v/>
      </c>
      <c r="K54" s="35">
        <f>IF(A54="",IF(B54&lt;&gt;"","Add date / أدخل تاريخ الاستفسار",""),IF(G54="","Set status / اختر الحالة",IF(P54="","Check status / راجع الحالة",IF(COUNT(INDEX(Settings!$C$2:$C$8,P54))=0,"Closed / مغلق",IF(AND(INDEX(Settings!$D$2:$D$8,P54)="H",H54=""),"Add last follow-up date / أدخل تاريخ آخر متابعة",IF(J54&lt;TODAY(),"OVERDUE / متأخر",IF(J54=TODAY(),"DUE TODAY / مستحق اليوم","Upcoming / قادم")))))))</f>
        <v/>
      </c>
      <c r="L54" s="36">
        <f>IF(P54="","",INDEX(Settings!$B$2:$B$8,P54))</f>
        <v/>
      </c>
      <c r="M54" s="37">
        <f>IF(OR(P54="",J54=""),"",IFERROR(SUBSTITUTE(SUBSTITUTE(INDEX(Templates!$C$2:$C$5,INDEX(Settings!$E$2:$E$8,P54)),"[Name]",B54),"[service]",D54),"Check template / راجع القالب"))</f>
        <v/>
      </c>
      <c r="N54" s="38">
        <f>IF(OR(P54="",J54=""),"",IFERROR(SUBSTITUTE(SUBSTITUTE(INDEX(Templates!$D$2:$D$5,INDEX(Settings!$E$2:$E$8,P54)),"[Name]",B54),"[service]",D54),"Check template / راجع القالب"))</f>
        <v/>
      </c>
      <c r="O54">
        <f>IF(OR(P54="",A54=""),"",IF(J54&lt;&gt;"",J54+ROW()/100000,IF(COUNT(INDEX(Settings!$C$2:$C$8,P54))=0,"",A54+ROW()/100000)))</f>
        <v/>
      </c>
      <c r="P54">
        <f>IF(OR(A54="",G54=""),"",IFERROR(MATCH(G54,Settings!$A$2:$A$8,0),""))</f>
        <v/>
      </c>
    </row>
    <row r="55">
      <c r="A55" s="30" t="n"/>
      <c r="B55" s="31" t="n"/>
      <c r="C55" s="31" t="n"/>
      <c r="D55" s="31" t="n"/>
      <c r="E55" s="31" t="n"/>
      <c r="F55" s="32" t="n"/>
      <c r="G55" s="31" t="n"/>
      <c r="H55" s="30" t="n"/>
      <c r="I55" s="33">
        <f>IF(A55="","",MAX(0,TODAY()-A55))</f>
        <v/>
      </c>
      <c r="J55" s="34">
        <f>IF(OR(P55="",A55=""),"",IF(COUNT(INDEX(Settings!$C$2:$C$8,P55))=0,"",IF(AND(INDEX(Settings!$D$2:$D$8,P55)="H",H55=""),"",IF(INDEX(Settings!$D$2:$D$8,P55)="A",A55,IF(INDEX(Settings!$D$2:$D$8,P55)="HA",IF(H55="",A55,H55),H55))+INDEX(Settings!$C$2:$C$8,P55))))</f>
        <v/>
      </c>
      <c r="K55" s="35">
        <f>IF(A55="",IF(B55&lt;&gt;"","Add date / أدخل تاريخ الاستفسار",""),IF(G55="","Set status / اختر الحالة",IF(P55="","Check status / راجع الحالة",IF(COUNT(INDEX(Settings!$C$2:$C$8,P55))=0,"Closed / مغلق",IF(AND(INDEX(Settings!$D$2:$D$8,P55)="H",H55=""),"Add last follow-up date / أدخل تاريخ آخر متابعة",IF(J55&lt;TODAY(),"OVERDUE / متأخر",IF(J55=TODAY(),"DUE TODAY / مستحق اليوم","Upcoming / قادم")))))))</f>
        <v/>
      </c>
      <c r="L55" s="36">
        <f>IF(P55="","",INDEX(Settings!$B$2:$B$8,P55))</f>
        <v/>
      </c>
      <c r="M55" s="37">
        <f>IF(OR(P55="",J55=""),"",IFERROR(SUBSTITUTE(SUBSTITUTE(INDEX(Templates!$C$2:$C$5,INDEX(Settings!$E$2:$E$8,P55)),"[Name]",B55),"[service]",D55),"Check template / راجع القالب"))</f>
        <v/>
      </c>
      <c r="N55" s="38">
        <f>IF(OR(P55="",J55=""),"",IFERROR(SUBSTITUTE(SUBSTITUTE(INDEX(Templates!$D$2:$D$5,INDEX(Settings!$E$2:$E$8,P55)),"[Name]",B55),"[service]",D55),"Check template / راجع القالب"))</f>
        <v/>
      </c>
      <c r="O55">
        <f>IF(OR(P55="",A55=""),"",IF(J55&lt;&gt;"",J55+ROW()/100000,IF(COUNT(INDEX(Settings!$C$2:$C$8,P55))=0,"",A55+ROW()/100000)))</f>
        <v/>
      </c>
      <c r="P55">
        <f>IF(OR(A55="",G55=""),"",IFERROR(MATCH(G55,Settings!$A$2:$A$8,0),""))</f>
        <v/>
      </c>
    </row>
    <row r="56">
      <c r="A56" s="30" t="n"/>
      <c r="B56" s="31" t="n"/>
      <c r="C56" s="31" t="n"/>
      <c r="D56" s="31" t="n"/>
      <c r="E56" s="31" t="n"/>
      <c r="F56" s="32" t="n"/>
      <c r="G56" s="31" t="n"/>
      <c r="H56" s="30" t="n"/>
      <c r="I56" s="33">
        <f>IF(A56="","",MAX(0,TODAY()-A56))</f>
        <v/>
      </c>
      <c r="J56" s="34">
        <f>IF(OR(P56="",A56=""),"",IF(COUNT(INDEX(Settings!$C$2:$C$8,P56))=0,"",IF(AND(INDEX(Settings!$D$2:$D$8,P56)="H",H56=""),"",IF(INDEX(Settings!$D$2:$D$8,P56)="A",A56,IF(INDEX(Settings!$D$2:$D$8,P56)="HA",IF(H56="",A56,H56),H56))+INDEX(Settings!$C$2:$C$8,P56))))</f>
        <v/>
      </c>
      <c r="K56" s="35">
        <f>IF(A56="",IF(B56&lt;&gt;"","Add date / أدخل تاريخ الاستفسار",""),IF(G56="","Set status / اختر الحالة",IF(P56="","Check status / راجع الحالة",IF(COUNT(INDEX(Settings!$C$2:$C$8,P56))=0,"Closed / مغلق",IF(AND(INDEX(Settings!$D$2:$D$8,P56)="H",H56=""),"Add last follow-up date / أدخل تاريخ آخر متابعة",IF(J56&lt;TODAY(),"OVERDUE / متأخر",IF(J56=TODAY(),"DUE TODAY / مستحق اليوم","Upcoming / قادم")))))))</f>
        <v/>
      </c>
      <c r="L56" s="36">
        <f>IF(P56="","",INDEX(Settings!$B$2:$B$8,P56))</f>
        <v/>
      </c>
      <c r="M56" s="37">
        <f>IF(OR(P56="",J56=""),"",IFERROR(SUBSTITUTE(SUBSTITUTE(INDEX(Templates!$C$2:$C$5,INDEX(Settings!$E$2:$E$8,P56)),"[Name]",B56),"[service]",D56),"Check template / راجع القالب"))</f>
        <v/>
      </c>
      <c r="N56" s="38">
        <f>IF(OR(P56="",J56=""),"",IFERROR(SUBSTITUTE(SUBSTITUTE(INDEX(Templates!$D$2:$D$5,INDEX(Settings!$E$2:$E$8,P56)),"[Name]",B56),"[service]",D56),"Check template / راجع القالب"))</f>
        <v/>
      </c>
      <c r="O56">
        <f>IF(OR(P56="",A56=""),"",IF(J56&lt;&gt;"",J56+ROW()/100000,IF(COUNT(INDEX(Settings!$C$2:$C$8,P56))=0,"",A56+ROW()/100000)))</f>
        <v/>
      </c>
      <c r="P56">
        <f>IF(OR(A56="",G56=""),"",IFERROR(MATCH(G56,Settings!$A$2:$A$8,0),""))</f>
        <v/>
      </c>
    </row>
    <row r="57">
      <c r="A57" s="30" t="n"/>
      <c r="B57" s="31" t="n"/>
      <c r="C57" s="31" t="n"/>
      <c r="D57" s="31" t="n"/>
      <c r="E57" s="31" t="n"/>
      <c r="F57" s="32" t="n"/>
      <c r="G57" s="31" t="n"/>
      <c r="H57" s="30" t="n"/>
      <c r="I57" s="33">
        <f>IF(A57="","",MAX(0,TODAY()-A57))</f>
        <v/>
      </c>
      <c r="J57" s="34">
        <f>IF(OR(P57="",A57=""),"",IF(COUNT(INDEX(Settings!$C$2:$C$8,P57))=0,"",IF(AND(INDEX(Settings!$D$2:$D$8,P57)="H",H57=""),"",IF(INDEX(Settings!$D$2:$D$8,P57)="A",A57,IF(INDEX(Settings!$D$2:$D$8,P57)="HA",IF(H57="",A57,H57),H57))+INDEX(Settings!$C$2:$C$8,P57))))</f>
        <v/>
      </c>
      <c r="K57" s="35">
        <f>IF(A57="",IF(B57&lt;&gt;"","Add date / أدخل تاريخ الاستفسار",""),IF(G57="","Set status / اختر الحالة",IF(P57="","Check status / راجع الحالة",IF(COUNT(INDEX(Settings!$C$2:$C$8,P57))=0,"Closed / مغلق",IF(AND(INDEX(Settings!$D$2:$D$8,P57)="H",H57=""),"Add last follow-up date / أدخل تاريخ آخر متابعة",IF(J57&lt;TODAY(),"OVERDUE / متأخر",IF(J57=TODAY(),"DUE TODAY / مستحق اليوم","Upcoming / قادم")))))))</f>
        <v/>
      </c>
      <c r="L57" s="36">
        <f>IF(P57="","",INDEX(Settings!$B$2:$B$8,P57))</f>
        <v/>
      </c>
      <c r="M57" s="37">
        <f>IF(OR(P57="",J57=""),"",IFERROR(SUBSTITUTE(SUBSTITUTE(INDEX(Templates!$C$2:$C$5,INDEX(Settings!$E$2:$E$8,P57)),"[Name]",B57),"[service]",D57),"Check template / راجع القالب"))</f>
        <v/>
      </c>
      <c r="N57" s="38">
        <f>IF(OR(P57="",J57=""),"",IFERROR(SUBSTITUTE(SUBSTITUTE(INDEX(Templates!$D$2:$D$5,INDEX(Settings!$E$2:$E$8,P57)),"[Name]",B57),"[service]",D57),"Check template / راجع القالب"))</f>
        <v/>
      </c>
      <c r="O57">
        <f>IF(OR(P57="",A57=""),"",IF(J57&lt;&gt;"",J57+ROW()/100000,IF(COUNT(INDEX(Settings!$C$2:$C$8,P57))=0,"",A57+ROW()/100000)))</f>
        <v/>
      </c>
      <c r="P57">
        <f>IF(OR(A57="",G57=""),"",IFERROR(MATCH(G57,Settings!$A$2:$A$8,0),""))</f>
        <v/>
      </c>
    </row>
    <row r="58">
      <c r="A58" s="30" t="n"/>
      <c r="B58" s="31" t="n"/>
      <c r="C58" s="31" t="n"/>
      <c r="D58" s="31" t="n"/>
      <c r="E58" s="31" t="n"/>
      <c r="F58" s="32" t="n"/>
      <c r="G58" s="31" t="n"/>
      <c r="H58" s="30" t="n"/>
      <c r="I58" s="33">
        <f>IF(A58="","",MAX(0,TODAY()-A58))</f>
        <v/>
      </c>
      <c r="J58" s="34">
        <f>IF(OR(P58="",A58=""),"",IF(COUNT(INDEX(Settings!$C$2:$C$8,P58))=0,"",IF(AND(INDEX(Settings!$D$2:$D$8,P58)="H",H58=""),"",IF(INDEX(Settings!$D$2:$D$8,P58)="A",A58,IF(INDEX(Settings!$D$2:$D$8,P58)="HA",IF(H58="",A58,H58),H58))+INDEX(Settings!$C$2:$C$8,P58))))</f>
        <v/>
      </c>
      <c r="K58" s="35">
        <f>IF(A58="",IF(B58&lt;&gt;"","Add date / أدخل تاريخ الاستفسار",""),IF(G58="","Set status / اختر الحالة",IF(P58="","Check status / راجع الحالة",IF(COUNT(INDEX(Settings!$C$2:$C$8,P58))=0,"Closed / مغلق",IF(AND(INDEX(Settings!$D$2:$D$8,P58)="H",H58=""),"Add last follow-up date / أدخل تاريخ آخر متابعة",IF(J58&lt;TODAY(),"OVERDUE / متأخر",IF(J58=TODAY(),"DUE TODAY / مستحق اليوم","Upcoming / قادم")))))))</f>
        <v/>
      </c>
      <c r="L58" s="36">
        <f>IF(P58="","",INDEX(Settings!$B$2:$B$8,P58))</f>
        <v/>
      </c>
      <c r="M58" s="37">
        <f>IF(OR(P58="",J58=""),"",IFERROR(SUBSTITUTE(SUBSTITUTE(INDEX(Templates!$C$2:$C$5,INDEX(Settings!$E$2:$E$8,P58)),"[Name]",B58),"[service]",D58),"Check template / راجع القالب"))</f>
        <v/>
      </c>
      <c r="N58" s="38">
        <f>IF(OR(P58="",J58=""),"",IFERROR(SUBSTITUTE(SUBSTITUTE(INDEX(Templates!$D$2:$D$5,INDEX(Settings!$E$2:$E$8,P58)),"[Name]",B58),"[service]",D58),"Check template / راجع القالب"))</f>
        <v/>
      </c>
      <c r="O58">
        <f>IF(OR(P58="",A58=""),"",IF(J58&lt;&gt;"",J58+ROW()/100000,IF(COUNT(INDEX(Settings!$C$2:$C$8,P58))=0,"",A58+ROW()/100000)))</f>
        <v/>
      </c>
      <c r="P58">
        <f>IF(OR(A58="",G58=""),"",IFERROR(MATCH(G58,Settings!$A$2:$A$8,0),""))</f>
        <v/>
      </c>
    </row>
    <row r="59">
      <c r="A59" s="30" t="n"/>
      <c r="B59" s="31" t="n"/>
      <c r="C59" s="31" t="n"/>
      <c r="D59" s="31" t="n"/>
      <c r="E59" s="31" t="n"/>
      <c r="F59" s="32" t="n"/>
      <c r="G59" s="31" t="n"/>
      <c r="H59" s="30" t="n"/>
      <c r="I59" s="33">
        <f>IF(A59="","",MAX(0,TODAY()-A59))</f>
        <v/>
      </c>
      <c r="J59" s="34">
        <f>IF(OR(P59="",A59=""),"",IF(COUNT(INDEX(Settings!$C$2:$C$8,P59))=0,"",IF(AND(INDEX(Settings!$D$2:$D$8,P59)="H",H59=""),"",IF(INDEX(Settings!$D$2:$D$8,P59)="A",A59,IF(INDEX(Settings!$D$2:$D$8,P59)="HA",IF(H59="",A59,H59),H59))+INDEX(Settings!$C$2:$C$8,P59))))</f>
        <v/>
      </c>
      <c r="K59" s="35">
        <f>IF(A59="",IF(B59&lt;&gt;"","Add date / أدخل تاريخ الاستفسار",""),IF(G59="","Set status / اختر الحالة",IF(P59="","Check status / راجع الحالة",IF(COUNT(INDEX(Settings!$C$2:$C$8,P59))=0,"Closed / مغلق",IF(AND(INDEX(Settings!$D$2:$D$8,P59)="H",H59=""),"Add last follow-up date / أدخل تاريخ آخر متابعة",IF(J59&lt;TODAY(),"OVERDUE / متأخر",IF(J59=TODAY(),"DUE TODAY / مستحق اليوم","Upcoming / قادم")))))))</f>
        <v/>
      </c>
      <c r="L59" s="36">
        <f>IF(P59="","",INDEX(Settings!$B$2:$B$8,P59))</f>
        <v/>
      </c>
      <c r="M59" s="37">
        <f>IF(OR(P59="",J59=""),"",IFERROR(SUBSTITUTE(SUBSTITUTE(INDEX(Templates!$C$2:$C$5,INDEX(Settings!$E$2:$E$8,P59)),"[Name]",B59),"[service]",D59),"Check template / راجع القالب"))</f>
        <v/>
      </c>
      <c r="N59" s="38">
        <f>IF(OR(P59="",J59=""),"",IFERROR(SUBSTITUTE(SUBSTITUTE(INDEX(Templates!$D$2:$D$5,INDEX(Settings!$E$2:$E$8,P59)),"[Name]",B59),"[service]",D59),"Check template / راجع القالب"))</f>
        <v/>
      </c>
      <c r="O59">
        <f>IF(OR(P59="",A59=""),"",IF(J59&lt;&gt;"",J59+ROW()/100000,IF(COUNT(INDEX(Settings!$C$2:$C$8,P59))=0,"",A59+ROW()/100000)))</f>
        <v/>
      </c>
      <c r="P59">
        <f>IF(OR(A59="",G59=""),"",IFERROR(MATCH(G59,Settings!$A$2:$A$8,0),""))</f>
        <v/>
      </c>
    </row>
    <row r="60">
      <c r="A60" s="30" t="n"/>
      <c r="B60" s="31" t="n"/>
      <c r="C60" s="31" t="n"/>
      <c r="D60" s="31" t="n"/>
      <c r="E60" s="31" t="n"/>
      <c r="F60" s="32" t="n"/>
      <c r="G60" s="31" t="n"/>
      <c r="H60" s="30" t="n"/>
      <c r="I60" s="33">
        <f>IF(A60="","",MAX(0,TODAY()-A60))</f>
        <v/>
      </c>
      <c r="J60" s="34">
        <f>IF(OR(P60="",A60=""),"",IF(COUNT(INDEX(Settings!$C$2:$C$8,P60))=0,"",IF(AND(INDEX(Settings!$D$2:$D$8,P60)="H",H60=""),"",IF(INDEX(Settings!$D$2:$D$8,P60)="A",A60,IF(INDEX(Settings!$D$2:$D$8,P60)="HA",IF(H60="",A60,H60),H60))+INDEX(Settings!$C$2:$C$8,P60))))</f>
        <v/>
      </c>
      <c r="K60" s="35">
        <f>IF(A60="",IF(B60&lt;&gt;"","Add date / أدخل تاريخ الاستفسار",""),IF(G60="","Set status / اختر الحالة",IF(P60="","Check status / راجع الحالة",IF(COUNT(INDEX(Settings!$C$2:$C$8,P60))=0,"Closed / مغلق",IF(AND(INDEX(Settings!$D$2:$D$8,P60)="H",H60=""),"Add last follow-up date / أدخل تاريخ آخر متابعة",IF(J60&lt;TODAY(),"OVERDUE / متأخر",IF(J60=TODAY(),"DUE TODAY / مستحق اليوم","Upcoming / قادم")))))))</f>
        <v/>
      </c>
      <c r="L60" s="36">
        <f>IF(P60="","",INDEX(Settings!$B$2:$B$8,P60))</f>
        <v/>
      </c>
      <c r="M60" s="37">
        <f>IF(OR(P60="",J60=""),"",IFERROR(SUBSTITUTE(SUBSTITUTE(INDEX(Templates!$C$2:$C$5,INDEX(Settings!$E$2:$E$8,P60)),"[Name]",B60),"[service]",D60),"Check template / راجع القالب"))</f>
        <v/>
      </c>
      <c r="N60" s="38">
        <f>IF(OR(P60="",J60=""),"",IFERROR(SUBSTITUTE(SUBSTITUTE(INDEX(Templates!$D$2:$D$5,INDEX(Settings!$E$2:$E$8,P60)),"[Name]",B60),"[service]",D60),"Check template / راجع القالب"))</f>
        <v/>
      </c>
      <c r="O60">
        <f>IF(OR(P60="",A60=""),"",IF(J60&lt;&gt;"",J60+ROW()/100000,IF(COUNT(INDEX(Settings!$C$2:$C$8,P60))=0,"",A60+ROW()/100000)))</f>
        <v/>
      </c>
      <c r="P60">
        <f>IF(OR(A60="",G60=""),"",IFERROR(MATCH(G60,Settings!$A$2:$A$8,0),""))</f>
        <v/>
      </c>
    </row>
    <row r="61">
      <c r="A61" s="30" t="n"/>
      <c r="B61" s="31" t="n"/>
      <c r="C61" s="31" t="n"/>
      <c r="D61" s="31" t="n"/>
      <c r="E61" s="31" t="n"/>
      <c r="F61" s="32" t="n"/>
      <c r="G61" s="31" t="n"/>
      <c r="H61" s="30" t="n"/>
      <c r="I61" s="33">
        <f>IF(A61="","",MAX(0,TODAY()-A61))</f>
        <v/>
      </c>
      <c r="J61" s="34">
        <f>IF(OR(P61="",A61=""),"",IF(COUNT(INDEX(Settings!$C$2:$C$8,P61))=0,"",IF(AND(INDEX(Settings!$D$2:$D$8,P61)="H",H61=""),"",IF(INDEX(Settings!$D$2:$D$8,P61)="A",A61,IF(INDEX(Settings!$D$2:$D$8,P61)="HA",IF(H61="",A61,H61),H61))+INDEX(Settings!$C$2:$C$8,P61))))</f>
        <v/>
      </c>
      <c r="K61" s="35">
        <f>IF(A61="",IF(B61&lt;&gt;"","Add date / أدخل تاريخ الاستفسار",""),IF(G61="","Set status / اختر الحالة",IF(P61="","Check status / راجع الحالة",IF(COUNT(INDEX(Settings!$C$2:$C$8,P61))=0,"Closed / مغلق",IF(AND(INDEX(Settings!$D$2:$D$8,P61)="H",H61=""),"Add last follow-up date / أدخل تاريخ آخر متابعة",IF(J61&lt;TODAY(),"OVERDUE / متأخر",IF(J61=TODAY(),"DUE TODAY / مستحق اليوم","Upcoming / قادم")))))))</f>
        <v/>
      </c>
      <c r="L61" s="36">
        <f>IF(P61="","",INDEX(Settings!$B$2:$B$8,P61))</f>
        <v/>
      </c>
      <c r="M61" s="37">
        <f>IF(OR(P61="",J61=""),"",IFERROR(SUBSTITUTE(SUBSTITUTE(INDEX(Templates!$C$2:$C$5,INDEX(Settings!$E$2:$E$8,P61)),"[Name]",B61),"[service]",D61),"Check template / راجع القالب"))</f>
        <v/>
      </c>
      <c r="N61" s="38">
        <f>IF(OR(P61="",J61=""),"",IFERROR(SUBSTITUTE(SUBSTITUTE(INDEX(Templates!$D$2:$D$5,INDEX(Settings!$E$2:$E$8,P61)),"[Name]",B61),"[service]",D61),"Check template / راجع القالب"))</f>
        <v/>
      </c>
      <c r="O61">
        <f>IF(OR(P61="",A61=""),"",IF(J61&lt;&gt;"",J61+ROW()/100000,IF(COUNT(INDEX(Settings!$C$2:$C$8,P61))=0,"",A61+ROW()/100000)))</f>
        <v/>
      </c>
      <c r="P61">
        <f>IF(OR(A61="",G61=""),"",IFERROR(MATCH(G61,Settings!$A$2:$A$8,0),""))</f>
        <v/>
      </c>
    </row>
    <row r="62">
      <c r="A62" s="30" t="n"/>
      <c r="B62" s="31" t="n"/>
      <c r="C62" s="31" t="n"/>
      <c r="D62" s="31" t="n"/>
      <c r="E62" s="31" t="n"/>
      <c r="F62" s="32" t="n"/>
      <c r="G62" s="31" t="n"/>
      <c r="H62" s="30" t="n"/>
      <c r="I62" s="33">
        <f>IF(A62="","",MAX(0,TODAY()-A62))</f>
        <v/>
      </c>
      <c r="J62" s="34">
        <f>IF(OR(P62="",A62=""),"",IF(COUNT(INDEX(Settings!$C$2:$C$8,P62))=0,"",IF(AND(INDEX(Settings!$D$2:$D$8,P62)="H",H62=""),"",IF(INDEX(Settings!$D$2:$D$8,P62)="A",A62,IF(INDEX(Settings!$D$2:$D$8,P62)="HA",IF(H62="",A62,H62),H62))+INDEX(Settings!$C$2:$C$8,P62))))</f>
        <v/>
      </c>
      <c r="K62" s="35">
        <f>IF(A62="",IF(B62&lt;&gt;"","Add date / أدخل تاريخ الاستفسار",""),IF(G62="","Set status / اختر الحالة",IF(P62="","Check status / راجع الحالة",IF(COUNT(INDEX(Settings!$C$2:$C$8,P62))=0,"Closed / مغلق",IF(AND(INDEX(Settings!$D$2:$D$8,P62)="H",H62=""),"Add last follow-up date / أدخل تاريخ آخر متابعة",IF(J62&lt;TODAY(),"OVERDUE / متأخر",IF(J62=TODAY(),"DUE TODAY / مستحق اليوم","Upcoming / قادم")))))))</f>
        <v/>
      </c>
      <c r="L62" s="36">
        <f>IF(P62="","",INDEX(Settings!$B$2:$B$8,P62))</f>
        <v/>
      </c>
      <c r="M62" s="37">
        <f>IF(OR(P62="",J62=""),"",IFERROR(SUBSTITUTE(SUBSTITUTE(INDEX(Templates!$C$2:$C$5,INDEX(Settings!$E$2:$E$8,P62)),"[Name]",B62),"[service]",D62),"Check template / راجع القالب"))</f>
        <v/>
      </c>
      <c r="N62" s="38">
        <f>IF(OR(P62="",J62=""),"",IFERROR(SUBSTITUTE(SUBSTITUTE(INDEX(Templates!$D$2:$D$5,INDEX(Settings!$E$2:$E$8,P62)),"[Name]",B62),"[service]",D62),"Check template / راجع القالب"))</f>
        <v/>
      </c>
      <c r="O62">
        <f>IF(OR(P62="",A62=""),"",IF(J62&lt;&gt;"",J62+ROW()/100000,IF(COUNT(INDEX(Settings!$C$2:$C$8,P62))=0,"",A62+ROW()/100000)))</f>
        <v/>
      </c>
      <c r="P62">
        <f>IF(OR(A62="",G62=""),"",IFERROR(MATCH(G62,Settings!$A$2:$A$8,0),""))</f>
        <v/>
      </c>
    </row>
    <row r="63">
      <c r="A63" s="30" t="n"/>
      <c r="B63" s="31" t="n"/>
      <c r="C63" s="31" t="n"/>
      <c r="D63" s="31" t="n"/>
      <c r="E63" s="31" t="n"/>
      <c r="F63" s="32" t="n"/>
      <c r="G63" s="31" t="n"/>
      <c r="H63" s="30" t="n"/>
      <c r="I63" s="33">
        <f>IF(A63="","",MAX(0,TODAY()-A63))</f>
        <v/>
      </c>
      <c r="J63" s="34">
        <f>IF(OR(P63="",A63=""),"",IF(COUNT(INDEX(Settings!$C$2:$C$8,P63))=0,"",IF(AND(INDEX(Settings!$D$2:$D$8,P63)="H",H63=""),"",IF(INDEX(Settings!$D$2:$D$8,P63)="A",A63,IF(INDEX(Settings!$D$2:$D$8,P63)="HA",IF(H63="",A63,H63),H63))+INDEX(Settings!$C$2:$C$8,P63))))</f>
        <v/>
      </c>
      <c r="K63" s="35">
        <f>IF(A63="",IF(B63&lt;&gt;"","Add date / أدخل تاريخ الاستفسار",""),IF(G63="","Set status / اختر الحالة",IF(P63="","Check status / راجع الحالة",IF(COUNT(INDEX(Settings!$C$2:$C$8,P63))=0,"Closed / مغلق",IF(AND(INDEX(Settings!$D$2:$D$8,P63)="H",H63=""),"Add last follow-up date / أدخل تاريخ آخر متابعة",IF(J63&lt;TODAY(),"OVERDUE / متأخر",IF(J63=TODAY(),"DUE TODAY / مستحق اليوم","Upcoming / قادم")))))))</f>
        <v/>
      </c>
      <c r="L63" s="36">
        <f>IF(P63="","",INDEX(Settings!$B$2:$B$8,P63))</f>
        <v/>
      </c>
      <c r="M63" s="37">
        <f>IF(OR(P63="",J63=""),"",IFERROR(SUBSTITUTE(SUBSTITUTE(INDEX(Templates!$C$2:$C$5,INDEX(Settings!$E$2:$E$8,P63)),"[Name]",B63),"[service]",D63),"Check template / راجع القالب"))</f>
        <v/>
      </c>
      <c r="N63" s="38">
        <f>IF(OR(P63="",J63=""),"",IFERROR(SUBSTITUTE(SUBSTITUTE(INDEX(Templates!$D$2:$D$5,INDEX(Settings!$E$2:$E$8,P63)),"[Name]",B63),"[service]",D63),"Check template / راجع القالب"))</f>
        <v/>
      </c>
      <c r="O63">
        <f>IF(OR(P63="",A63=""),"",IF(J63&lt;&gt;"",J63+ROW()/100000,IF(COUNT(INDEX(Settings!$C$2:$C$8,P63))=0,"",A63+ROW()/100000)))</f>
        <v/>
      </c>
      <c r="P63">
        <f>IF(OR(A63="",G63=""),"",IFERROR(MATCH(G63,Settings!$A$2:$A$8,0),""))</f>
        <v/>
      </c>
    </row>
    <row r="64">
      <c r="A64" s="30" t="n"/>
      <c r="B64" s="31" t="n"/>
      <c r="C64" s="31" t="n"/>
      <c r="D64" s="31" t="n"/>
      <c r="E64" s="31" t="n"/>
      <c r="F64" s="32" t="n"/>
      <c r="G64" s="31" t="n"/>
      <c r="H64" s="30" t="n"/>
      <c r="I64" s="33">
        <f>IF(A64="","",MAX(0,TODAY()-A64))</f>
        <v/>
      </c>
      <c r="J64" s="34">
        <f>IF(OR(P64="",A64=""),"",IF(COUNT(INDEX(Settings!$C$2:$C$8,P64))=0,"",IF(AND(INDEX(Settings!$D$2:$D$8,P64)="H",H64=""),"",IF(INDEX(Settings!$D$2:$D$8,P64)="A",A64,IF(INDEX(Settings!$D$2:$D$8,P64)="HA",IF(H64="",A64,H64),H64))+INDEX(Settings!$C$2:$C$8,P64))))</f>
        <v/>
      </c>
      <c r="K64" s="35">
        <f>IF(A64="",IF(B64&lt;&gt;"","Add date / أدخل تاريخ الاستفسار",""),IF(G64="","Set status / اختر الحالة",IF(P64="","Check status / راجع الحالة",IF(COUNT(INDEX(Settings!$C$2:$C$8,P64))=0,"Closed / مغلق",IF(AND(INDEX(Settings!$D$2:$D$8,P64)="H",H64=""),"Add last follow-up date / أدخل تاريخ آخر متابعة",IF(J64&lt;TODAY(),"OVERDUE / متأخر",IF(J64=TODAY(),"DUE TODAY / مستحق اليوم","Upcoming / قادم")))))))</f>
        <v/>
      </c>
      <c r="L64" s="36">
        <f>IF(P64="","",INDEX(Settings!$B$2:$B$8,P64))</f>
        <v/>
      </c>
      <c r="M64" s="37">
        <f>IF(OR(P64="",J64=""),"",IFERROR(SUBSTITUTE(SUBSTITUTE(INDEX(Templates!$C$2:$C$5,INDEX(Settings!$E$2:$E$8,P64)),"[Name]",B64),"[service]",D64),"Check template / راجع القالب"))</f>
        <v/>
      </c>
      <c r="N64" s="38">
        <f>IF(OR(P64="",J64=""),"",IFERROR(SUBSTITUTE(SUBSTITUTE(INDEX(Templates!$D$2:$D$5,INDEX(Settings!$E$2:$E$8,P64)),"[Name]",B64),"[service]",D64),"Check template / راجع القالب"))</f>
        <v/>
      </c>
      <c r="O64">
        <f>IF(OR(P64="",A64=""),"",IF(J64&lt;&gt;"",J64+ROW()/100000,IF(COUNT(INDEX(Settings!$C$2:$C$8,P64))=0,"",A64+ROW()/100000)))</f>
        <v/>
      </c>
      <c r="P64">
        <f>IF(OR(A64="",G64=""),"",IFERROR(MATCH(G64,Settings!$A$2:$A$8,0),""))</f>
        <v/>
      </c>
    </row>
    <row r="65">
      <c r="A65" s="30" t="n"/>
      <c r="B65" s="31" t="n"/>
      <c r="C65" s="31" t="n"/>
      <c r="D65" s="31" t="n"/>
      <c r="E65" s="31" t="n"/>
      <c r="F65" s="32" t="n"/>
      <c r="G65" s="31" t="n"/>
      <c r="H65" s="30" t="n"/>
      <c r="I65" s="33">
        <f>IF(A65="","",MAX(0,TODAY()-A65))</f>
        <v/>
      </c>
      <c r="J65" s="34">
        <f>IF(OR(P65="",A65=""),"",IF(COUNT(INDEX(Settings!$C$2:$C$8,P65))=0,"",IF(AND(INDEX(Settings!$D$2:$D$8,P65)="H",H65=""),"",IF(INDEX(Settings!$D$2:$D$8,P65)="A",A65,IF(INDEX(Settings!$D$2:$D$8,P65)="HA",IF(H65="",A65,H65),H65))+INDEX(Settings!$C$2:$C$8,P65))))</f>
        <v/>
      </c>
      <c r="K65" s="35">
        <f>IF(A65="",IF(B65&lt;&gt;"","Add date / أدخل تاريخ الاستفسار",""),IF(G65="","Set status / اختر الحالة",IF(P65="","Check status / راجع الحالة",IF(COUNT(INDEX(Settings!$C$2:$C$8,P65))=0,"Closed / مغلق",IF(AND(INDEX(Settings!$D$2:$D$8,P65)="H",H65=""),"Add last follow-up date / أدخل تاريخ آخر متابعة",IF(J65&lt;TODAY(),"OVERDUE / متأخر",IF(J65=TODAY(),"DUE TODAY / مستحق اليوم","Upcoming / قادم")))))))</f>
        <v/>
      </c>
      <c r="L65" s="36">
        <f>IF(P65="","",INDEX(Settings!$B$2:$B$8,P65))</f>
        <v/>
      </c>
      <c r="M65" s="37">
        <f>IF(OR(P65="",J65=""),"",IFERROR(SUBSTITUTE(SUBSTITUTE(INDEX(Templates!$C$2:$C$5,INDEX(Settings!$E$2:$E$8,P65)),"[Name]",B65),"[service]",D65),"Check template / راجع القالب"))</f>
        <v/>
      </c>
      <c r="N65" s="38">
        <f>IF(OR(P65="",J65=""),"",IFERROR(SUBSTITUTE(SUBSTITUTE(INDEX(Templates!$D$2:$D$5,INDEX(Settings!$E$2:$E$8,P65)),"[Name]",B65),"[service]",D65),"Check template / راجع القالب"))</f>
        <v/>
      </c>
      <c r="O65">
        <f>IF(OR(P65="",A65=""),"",IF(J65&lt;&gt;"",J65+ROW()/100000,IF(COUNT(INDEX(Settings!$C$2:$C$8,P65))=0,"",A65+ROW()/100000)))</f>
        <v/>
      </c>
      <c r="P65">
        <f>IF(OR(A65="",G65=""),"",IFERROR(MATCH(G65,Settings!$A$2:$A$8,0),""))</f>
        <v/>
      </c>
    </row>
    <row r="66">
      <c r="A66" s="30" t="n"/>
      <c r="B66" s="31" t="n"/>
      <c r="C66" s="31" t="n"/>
      <c r="D66" s="31" t="n"/>
      <c r="E66" s="31" t="n"/>
      <c r="F66" s="32" t="n"/>
      <c r="G66" s="31" t="n"/>
      <c r="H66" s="30" t="n"/>
      <c r="I66" s="33">
        <f>IF(A66="","",MAX(0,TODAY()-A66))</f>
        <v/>
      </c>
      <c r="J66" s="34">
        <f>IF(OR(P66="",A66=""),"",IF(COUNT(INDEX(Settings!$C$2:$C$8,P66))=0,"",IF(AND(INDEX(Settings!$D$2:$D$8,P66)="H",H66=""),"",IF(INDEX(Settings!$D$2:$D$8,P66)="A",A66,IF(INDEX(Settings!$D$2:$D$8,P66)="HA",IF(H66="",A66,H66),H66))+INDEX(Settings!$C$2:$C$8,P66))))</f>
        <v/>
      </c>
      <c r="K66" s="35">
        <f>IF(A66="",IF(B66&lt;&gt;"","Add date / أدخل تاريخ الاستفسار",""),IF(G66="","Set status / اختر الحالة",IF(P66="","Check status / راجع الحالة",IF(COUNT(INDEX(Settings!$C$2:$C$8,P66))=0,"Closed / مغلق",IF(AND(INDEX(Settings!$D$2:$D$8,P66)="H",H66=""),"Add last follow-up date / أدخل تاريخ آخر متابعة",IF(J66&lt;TODAY(),"OVERDUE / متأخر",IF(J66=TODAY(),"DUE TODAY / مستحق اليوم","Upcoming / قادم")))))))</f>
        <v/>
      </c>
      <c r="L66" s="36">
        <f>IF(P66="","",INDEX(Settings!$B$2:$B$8,P66))</f>
        <v/>
      </c>
      <c r="M66" s="37">
        <f>IF(OR(P66="",J66=""),"",IFERROR(SUBSTITUTE(SUBSTITUTE(INDEX(Templates!$C$2:$C$5,INDEX(Settings!$E$2:$E$8,P66)),"[Name]",B66),"[service]",D66),"Check template / راجع القالب"))</f>
        <v/>
      </c>
      <c r="N66" s="38">
        <f>IF(OR(P66="",J66=""),"",IFERROR(SUBSTITUTE(SUBSTITUTE(INDEX(Templates!$D$2:$D$5,INDEX(Settings!$E$2:$E$8,P66)),"[Name]",B66),"[service]",D66),"Check template / راجع القالب"))</f>
        <v/>
      </c>
      <c r="O66">
        <f>IF(OR(P66="",A66=""),"",IF(J66&lt;&gt;"",J66+ROW()/100000,IF(COUNT(INDEX(Settings!$C$2:$C$8,P66))=0,"",A66+ROW()/100000)))</f>
        <v/>
      </c>
      <c r="P66">
        <f>IF(OR(A66="",G66=""),"",IFERROR(MATCH(G66,Settings!$A$2:$A$8,0),""))</f>
        <v/>
      </c>
    </row>
    <row r="67">
      <c r="A67" s="30" t="n"/>
      <c r="B67" s="31" t="n"/>
      <c r="C67" s="31" t="n"/>
      <c r="D67" s="31" t="n"/>
      <c r="E67" s="31" t="n"/>
      <c r="F67" s="32" t="n"/>
      <c r="G67" s="31" t="n"/>
      <c r="H67" s="30" t="n"/>
      <c r="I67" s="33">
        <f>IF(A67="","",MAX(0,TODAY()-A67))</f>
        <v/>
      </c>
      <c r="J67" s="34">
        <f>IF(OR(P67="",A67=""),"",IF(COUNT(INDEX(Settings!$C$2:$C$8,P67))=0,"",IF(AND(INDEX(Settings!$D$2:$D$8,P67)="H",H67=""),"",IF(INDEX(Settings!$D$2:$D$8,P67)="A",A67,IF(INDEX(Settings!$D$2:$D$8,P67)="HA",IF(H67="",A67,H67),H67))+INDEX(Settings!$C$2:$C$8,P67))))</f>
        <v/>
      </c>
      <c r="K67" s="35">
        <f>IF(A67="",IF(B67&lt;&gt;"","Add date / أدخل تاريخ الاستفسار",""),IF(G67="","Set status / اختر الحالة",IF(P67="","Check status / راجع الحالة",IF(COUNT(INDEX(Settings!$C$2:$C$8,P67))=0,"Closed / مغلق",IF(AND(INDEX(Settings!$D$2:$D$8,P67)="H",H67=""),"Add last follow-up date / أدخل تاريخ آخر متابعة",IF(J67&lt;TODAY(),"OVERDUE / متأخر",IF(J67=TODAY(),"DUE TODAY / مستحق اليوم","Upcoming / قادم")))))))</f>
        <v/>
      </c>
      <c r="L67" s="36">
        <f>IF(P67="","",INDEX(Settings!$B$2:$B$8,P67))</f>
        <v/>
      </c>
      <c r="M67" s="37">
        <f>IF(OR(P67="",J67=""),"",IFERROR(SUBSTITUTE(SUBSTITUTE(INDEX(Templates!$C$2:$C$5,INDEX(Settings!$E$2:$E$8,P67)),"[Name]",B67),"[service]",D67),"Check template / راجع القالب"))</f>
        <v/>
      </c>
      <c r="N67" s="38">
        <f>IF(OR(P67="",J67=""),"",IFERROR(SUBSTITUTE(SUBSTITUTE(INDEX(Templates!$D$2:$D$5,INDEX(Settings!$E$2:$E$8,P67)),"[Name]",B67),"[service]",D67),"Check template / راجع القالب"))</f>
        <v/>
      </c>
      <c r="O67">
        <f>IF(OR(P67="",A67=""),"",IF(J67&lt;&gt;"",J67+ROW()/100000,IF(COUNT(INDEX(Settings!$C$2:$C$8,P67))=0,"",A67+ROW()/100000)))</f>
        <v/>
      </c>
      <c r="P67">
        <f>IF(OR(A67="",G67=""),"",IFERROR(MATCH(G67,Settings!$A$2:$A$8,0),""))</f>
        <v/>
      </c>
    </row>
    <row r="68">
      <c r="A68" s="30" t="n"/>
      <c r="B68" s="31" t="n"/>
      <c r="C68" s="31" t="n"/>
      <c r="D68" s="31" t="n"/>
      <c r="E68" s="31" t="n"/>
      <c r="F68" s="32" t="n"/>
      <c r="G68" s="31" t="n"/>
      <c r="H68" s="30" t="n"/>
      <c r="I68" s="33">
        <f>IF(A68="","",MAX(0,TODAY()-A68))</f>
        <v/>
      </c>
      <c r="J68" s="34">
        <f>IF(OR(P68="",A68=""),"",IF(COUNT(INDEX(Settings!$C$2:$C$8,P68))=0,"",IF(AND(INDEX(Settings!$D$2:$D$8,P68)="H",H68=""),"",IF(INDEX(Settings!$D$2:$D$8,P68)="A",A68,IF(INDEX(Settings!$D$2:$D$8,P68)="HA",IF(H68="",A68,H68),H68))+INDEX(Settings!$C$2:$C$8,P68))))</f>
        <v/>
      </c>
      <c r="K68" s="35">
        <f>IF(A68="",IF(B68&lt;&gt;"","Add date / أدخل تاريخ الاستفسار",""),IF(G68="","Set status / اختر الحالة",IF(P68="","Check status / راجع الحالة",IF(COUNT(INDEX(Settings!$C$2:$C$8,P68))=0,"Closed / مغلق",IF(AND(INDEX(Settings!$D$2:$D$8,P68)="H",H68=""),"Add last follow-up date / أدخل تاريخ آخر متابعة",IF(J68&lt;TODAY(),"OVERDUE / متأخر",IF(J68=TODAY(),"DUE TODAY / مستحق اليوم","Upcoming / قادم")))))))</f>
        <v/>
      </c>
      <c r="L68" s="36">
        <f>IF(P68="","",INDEX(Settings!$B$2:$B$8,P68))</f>
        <v/>
      </c>
      <c r="M68" s="37">
        <f>IF(OR(P68="",J68=""),"",IFERROR(SUBSTITUTE(SUBSTITUTE(INDEX(Templates!$C$2:$C$5,INDEX(Settings!$E$2:$E$8,P68)),"[Name]",B68),"[service]",D68),"Check template / راجع القالب"))</f>
        <v/>
      </c>
      <c r="N68" s="38">
        <f>IF(OR(P68="",J68=""),"",IFERROR(SUBSTITUTE(SUBSTITUTE(INDEX(Templates!$D$2:$D$5,INDEX(Settings!$E$2:$E$8,P68)),"[Name]",B68),"[service]",D68),"Check template / راجع القالب"))</f>
        <v/>
      </c>
      <c r="O68">
        <f>IF(OR(P68="",A68=""),"",IF(J68&lt;&gt;"",J68+ROW()/100000,IF(COUNT(INDEX(Settings!$C$2:$C$8,P68))=0,"",A68+ROW()/100000)))</f>
        <v/>
      </c>
      <c r="P68">
        <f>IF(OR(A68="",G68=""),"",IFERROR(MATCH(G68,Settings!$A$2:$A$8,0),""))</f>
        <v/>
      </c>
    </row>
    <row r="69">
      <c r="A69" s="30" t="n"/>
      <c r="B69" s="31" t="n"/>
      <c r="C69" s="31" t="n"/>
      <c r="D69" s="31" t="n"/>
      <c r="E69" s="31" t="n"/>
      <c r="F69" s="32" t="n"/>
      <c r="G69" s="31" t="n"/>
      <c r="H69" s="30" t="n"/>
      <c r="I69" s="33">
        <f>IF(A69="","",MAX(0,TODAY()-A69))</f>
        <v/>
      </c>
      <c r="J69" s="34">
        <f>IF(OR(P69="",A69=""),"",IF(COUNT(INDEX(Settings!$C$2:$C$8,P69))=0,"",IF(AND(INDEX(Settings!$D$2:$D$8,P69)="H",H69=""),"",IF(INDEX(Settings!$D$2:$D$8,P69)="A",A69,IF(INDEX(Settings!$D$2:$D$8,P69)="HA",IF(H69="",A69,H69),H69))+INDEX(Settings!$C$2:$C$8,P69))))</f>
        <v/>
      </c>
      <c r="K69" s="35">
        <f>IF(A69="",IF(B69&lt;&gt;"","Add date / أدخل تاريخ الاستفسار",""),IF(G69="","Set status / اختر الحالة",IF(P69="","Check status / راجع الحالة",IF(COUNT(INDEX(Settings!$C$2:$C$8,P69))=0,"Closed / مغلق",IF(AND(INDEX(Settings!$D$2:$D$8,P69)="H",H69=""),"Add last follow-up date / أدخل تاريخ آخر متابعة",IF(J69&lt;TODAY(),"OVERDUE / متأخر",IF(J69=TODAY(),"DUE TODAY / مستحق اليوم","Upcoming / قادم")))))))</f>
        <v/>
      </c>
      <c r="L69" s="36">
        <f>IF(P69="","",INDEX(Settings!$B$2:$B$8,P69))</f>
        <v/>
      </c>
      <c r="M69" s="37">
        <f>IF(OR(P69="",J69=""),"",IFERROR(SUBSTITUTE(SUBSTITUTE(INDEX(Templates!$C$2:$C$5,INDEX(Settings!$E$2:$E$8,P69)),"[Name]",B69),"[service]",D69),"Check template / راجع القالب"))</f>
        <v/>
      </c>
      <c r="N69" s="38">
        <f>IF(OR(P69="",J69=""),"",IFERROR(SUBSTITUTE(SUBSTITUTE(INDEX(Templates!$D$2:$D$5,INDEX(Settings!$E$2:$E$8,P69)),"[Name]",B69),"[service]",D69),"Check template / راجع القالب"))</f>
        <v/>
      </c>
      <c r="O69">
        <f>IF(OR(P69="",A69=""),"",IF(J69&lt;&gt;"",J69+ROW()/100000,IF(COUNT(INDEX(Settings!$C$2:$C$8,P69))=0,"",A69+ROW()/100000)))</f>
        <v/>
      </c>
      <c r="P69">
        <f>IF(OR(A69="",G69=""),"",IFERROR(MATCH(G69,Settings!$A$2:$A$8,0),""))</f>
        <v/>
      </c>
    </row>
    <row r="70">
      <c r="A70" s="30" t="n"/>
      <c r="B70" s="31" t="n"/>
      <c r="C70" s="31" t="n"/>
      <c r="D70" s="31" t="n"/>
      <c r="E70" s="31" t="n"/>
      <c r="F70" s="32" t="n"/>
      <c r="G70" s="31" t="n"/>
      <c r="H70" s="30" t="n"/>
      <c r="I70" s="33">
        <f>IF(A70="","",MAX(0,TODAY()-A70))</f>
        <v/>
      </c>
      <c r="J70" s="34">
        <f>IF(OR(P70="",A70=""),"",IF(COUNT(INDEX(Settings!$C$2:$C$8,P70))=0,"",IF(AND(INDEX(Settings!$D$2:$D$8,P70)="H",H70=""),"",IF(INDEX(Settings!$D$2:$D$8,P70)="A",A70,IF(INDEX(Settings!$D$2:$D$8,P70)="HA",IF(H70="",A70,H70),H70))+INDEX(Settings!$C$2:$C$8,P70))))</f>
        <v/>
      </c>
      <c r="K70" s="35">
        <f>IF(A70="",IF(B70&lt;&gt;"","Add date / أدخل تاريخ الاستفسار",""),IF(G70="","Set status / اختر الحالة",IF(P70="","Check status / راجع الحالة",IF(COUNT(INDEX(Settings!$C$2:$C$8,P70))=0,"Closed / مغلق",IF(AND(INDEX(Settings!$D$2:$D$8,P70)="H",H70=""),"Add last follow-up date / أدخل تاريخ آخر متابعة",IF(J70&lt;TODAY(),"OVERDUE / متأخر",IF(J70=TODAY(),"DUE TODAY / مستحق اليوم","Upcoming / قادم")))))))</f>
        <v/>
      </c>
      <c r="L70" s="36">
        <f>IF(P70="","",INDEX(Settings!$B$2:$B$8,P70))</f>
        <v/>
      </c>
      <c r="M70" s="37">
        <f>IF(OR(P70="",J70=""),"",IFERROR(SUBSTITUTE(SUBSTITUTE(INDEX(Templates!$C$2:$C$5,INDEX(Settings!$E$2:$E$8,P70)),"[Name]",B70),"[service]",D70),"Check template / راجع القالب"))</f>
        <v/>
      </c>
      <c r="N70" s="38">
        <f>IF(OR(P70="",J70=""),"",IFERROR(SUBSTITUTE(SUBSTITUTE(INDEX(Templates!$D$2:$D$5,INDEX(Settings!$E$2:$E$8,P70)),"[Name]",B70),"[service]",D70),"Check template / راجع القالب"))</f>
        <v/>
      </c>
      <c r="O70">
        <f>IF(OR(P70="",A70=""),"",IF(J70&lt;&gt;"",J70+ROW()/100000,IF(COUNT(INDEX(Settings!$C$2:$C$8,P70))=0,"",A70+ROW()/100000)))</f>
        <v/>
      </c>
      <c r="P70">
        <f>IF(OR(A70="",G70=""),"",IFERROR(MATCH(G70,Settings!$A$2:$A$8,0),""))</f>
        <v/>
      </c>
    </row>
    <row r="71">
      <c r="A71" s="30" t="n"/>
      <c r="B71" s="31" t="n"/>
      <c r="C71" s="31" t="n"/>
      <c r="D71" s="31" t="n"/>
      <c r="E71" s="31" t="n"/>
      <c r="F71" s="32" t="n"/>
      <c r="G71" s="31" t="n"/>
      <c r="H71" s="30" t="n"/>
      <c r="I71" s="33">
        <f>IF(A71="","",MAX(0,TODAY()-A71))</f>
        <v/>
      </c>
      <c r="J71" s="34">
        <f>IF(OR(P71="",A71=""),"",IF(COUNT(INDEX(Settings!$C$2:$C$8,P71))=0,"",IF(AND(INDEX(Settings!$D$2:$D$8,P71)="H",H71=""),"",IF(INDEX(Settings!$D$2:$D$8,P71)="A",A71,IF(INDEX(Settings!$D$2:$D$8,P71)="HA",IF(H71="",A71,H71),H71))+INDEX(Settings!$C$2:$C$8,P71))))</f>
        <v/>
      </c>
      <c r="K71" s="35">
        <f>IF(A71="",IF(B71&lt;&gt;"","Add date / أدخل تاريخ الاستفسار",""),IF(G71="","Set status / اختر الحالة",IF(P71="","Check status / راجع الحالة",IF(COUNT(INDEX(Settings!$C$2:$C$8,P71))=0,"Closed / مغلق",IF(AND(INDEX(Settings!$D$2:$D$8,P71)="H",H71=""),"Add last follow-up date / أدخل تاريخ آخر متابعة",IF(J71&lt;TODAY(),"OVERDUE / متأخر",IF(J71=TODAY(),"DUE TODAY / مستحق اليوم","Upcoming / قادم")))))))</f>
        <v/>
      </c>
      <c r="L71" s="36">
        <f>IF(P71="","",INDEX(Settings!$B$2:$B$8,P71))</f>
        <v/>
      </c>
      <c r="M71" s="37">
        <f>IF(OR(P71="",J71=""),"",IFERROR(SUBSTITUTE(SUBSTITUTE(INDEX(Templates!$C$2:$C$5,INDEX(Settings!$E$2:$E$8,P71)),"[Name]",B71),"[service]",D71),"Check template / راجع القالب"))</f>
        <v/>
      </c>
      <c r="N71" s="38">
        <f>IF(OR(P71="",J71=""),"",IFERROR(SUBSTITUTE(SUBSTITUTE(INDEX(Templates!$D$2:$D$5,INDEX(Settings!$E$2:$E$8,P71)),"[Name]",B71),"[service]",D71),"Check template / راجع القالب"))</f>
        <v/>
      </c>
      <c r="O71">
        <f>IF(OR(P71="",A71=""),"",IF(J71&lt;&gt;"",J71+ROW()/100000,IF(COUNT(INDEX(Settings!$C$2:$C$8,P71))=0,"",A71+ROW()/100000)))</f>
        <v/>
      </c>
      <c r="P71">
        <f>IF(OR(A71="",G71=""),"",IFERROR(MATCH(G71,Settings!$A$2:$A$8,0),""))</f>
        <v/>
      </c>
    </row>
    <row r="72">
      <c r="A72" s="30" t="n"/>
      <c r="B72" s="31" t="n"/>
      <c r="C72" s="31" t="n"/>
      <c r="D72" s="31" t="n"/>
      <c r="E72" s="31" t="n"/>
      <c r="F72" s="32" t="n"/>
      <c r="G72" s="31" t="n"/>
      <c r="H72" s="30" t="n"/>
      <c r="I72" s="33">
        <f>IF(A72="","",MAX(0,TODAY()-A72))</f>
        <v/>
      </c>
      <c r="J72" s="34">
        <f>IF(OR(P72="",A72=""),"",IF(COUNT(INDEX(Settings!$C$2:$C$8,P72))=0,"",IF(AND(INDEX(Settings!$D$2:$D$8,P72)="H",H72=""),"",IF(INDEX(Settings!$D$2:$D$8,P72)="A",A72,IF(INDEX(Settings!$D$2:$D$8,P72)="HA",IF(H72="",A72,H72),H72))+INDEX(Settings!$C$2:$C$8,P72))))</f>
        <v/>
      </c>
      <c r="K72" s="35">
        <f>IF(A72="",IF(B72&lt;&gt;"","Add date / أدخل تاريخ الاستفسار",""),IF(G72="","Set status / اختر الحالة",IF(P72="","Check status / راجع الحالة",IF(COUNT(INDEX(Settings!$C$2:$C$8,P72))=0,"Closed / مغلق",IF(AND(INDEX(Settings!$D$2:$D$8,P72)="H",H72=""),"Add last follow-up date / أدخل تاريخ آخر متابعة",IF(J72&lt;TODAY(),"OVERDUE / متأخر",IF(J72=TODAY(),"DUE TODAY / مستحق اليوم","Upcoming / قادم")))))))</f>
        <v/>
      </c>
      <c r="L72" s="36">
        <f>IF(P72="","",INDEX(Settings!$B$2:$B$8,P72))</f>
        <v/>
      </c>
      <c r="M72" s="37">
        <f>IF(OR(P72="",J72=""),"",IFERROR(SUBSTITUTE(SUBSTITUTE(INDEX(Templates!$C$2:$C$5,INDEX(Settings!$E$2:$E$8,P72)),"[Name]",B72),"[service]",D72),"Check template / راجع القالب"))</f>
        <v/>
      </c>
      <c r="N72" s="38">
        <f>IF(OR(P72="",J72=""),"",IFERROR(SUBSTITUTE(SUBSTITUTE(INDEX(Templates!$D$2:$D$5,INDEX(Settings!$E$2:$E$8,P72)),"[Name]",B72),"[service]",D72),"Check template / راجع القالب"))</f>
        <v/>
      </c>
      <c r="O72">
        <f>IF(OR(P72="",A72=""),"",IF(J72&lt;&gt;"",J72+ROW()/100000,IF(COUNT(INDEX(Settings!$C$2:$C$8,P72))=0,"",A72+ROW()/100000)))</f>
        <v/>
      </c>
      <c r="P72">
        <f>IF(OR(A72="",G72=""),"",IFERROR(MATCH(G72,Settings!$A$2:$A$8,0),""))</f>
        <v/>
      </c>
    </row>
    <row r="73">
      <c r="A73" s="30" t="n"/>
      <c r="B73" s="31" t="n"/>
      <c r="C73" s="31" t="n"/>
      <c r="D73" s="31" t="n"/>
      <c r="E73" s="31" t="n"/>
      <c r="F73" s="32" t="n"/>
      <c r="G73" s="31" t="n"/>
      <c r="H73" s="30" t="n"/>
      <c r="I73" s="33">
        <f>IF(A73="","",MAX(0,TODAY()-A73))</f>
        <v/>
      </c>
      <c r="J73" s="34">
        <f>IF(OR(P73="",A73=""),"",IF(COUNT(INDEX(Settings!$C$2:$C$8,P73))=0,"",IF(AND(INDEX(Settings!$D$2:$D$8,P73)="H",H73=""),"",IF(INDEX(Settings!$D$2:$D$8,P73)="A",A73,IF(INDEX(Settings!$D$2:$D$8,P73)="HA",IF(H73="",A73,H73),H73))+INDEX(Settings!$C$2:$C$8,P73))))</f>
        <v/>
      </c>
      <c r="K73" s="35">
        <f>IF(A73="",IF(B73&lt;&gt;"","Add date / أدخل تاريخ الاستفسار",""),IF(G73="","Set status / اختر الحالة",IF(P73="","Check status / راجع الحالة",IF(COUNT(INDEX(Settings!$C$2:$C$8,P73))=0,"Closed / مغلق",IF(AND(INDEX(Settings!$D$2:$D$8,P73)="H",H73=""),"Add last follow-up date / أدخل تاريخ آخر متابعة",IF(J73&lt;TODAY(),"OVERDUE / متأخر",IF(J73=TODAY(),"DUE TODAY / مستحق اليوم","Upcoming / قادم")))))))</f>
        <v/>
      </c>
      <c r="L73" s="36">
        <f>IF(P73="","",INDEX(Settings!$B$2:$B$8,P73))</f>
        <v/>
      </c>
      <c r="M73" s="37">
        <f>IF(OR(P73="",J73=""),"",IFERROR(SUBSTITUTE(SUBSTITUTE(INDEX(Templates!$C$2:$C$5,INDEX(Settings!$E$2:$E$8,P73)),"[Name]",B73),"[service]",D73),"Check template / راجع القالب"))</f>
        <v/>
      </c>
      <c r="N73" s="38">
        <f>IF(OR(P73="",J73=""),"",IFERROR(SUBSTITUTE(SUBSTITUTE(INDEX(Templates!$D$2:$D$5,INDEX(Settings!$E$2:$E$8,P73)),"[Name]",B73),"[service]",D73),"Check template / راجع القالب"))</f>
        <v/>
      </c>
      <c r="O73">
        <f>IF(OR(P73="",A73=""),"",IF(J73&lt;&gt;"",J73+ROW()/100000,IF(COUNT(INDEX(Settings!$C$2:$C$8,P73))=0,"",A73+ROW()/100000)))</f>
        <v/>
      </c>
      <c r="P73">
        <f>IF(OR(A73="",G73=""),"",IFERROR(MATCH(G73,Settings!$A$2:$A$8,0),""))</f>
        <v/>
      </c>
    </row>
    <row r="74">
      <c r="A74" s="30" t="n"/>
      <c r="B74" s="31" t="n"/>
      <c r="C74" s="31" t="n"/>
      <c r="D74" s="31" t="n"/>
      <c r="E74" s="31" t="n"/>
      <c r="F74" s="32" t="n"/>
      <c r="G74" s="31" t="n"/>
      <c r="H74" s="30" t="n"/>
      <c r="I74" s="33">
        <f>IF(A74="","",MAX(0,TODAY()-A74))</f>
        <v/>
      </c>
      <c r="J74" s="34">
        <f>IF(OR(P74="",A74=""),"",IF(COUNT(INDEX(Settings!$C$2:$C$8,P74))=0,"",IF(AND(INDEX(Settings!$D$2:$D$8,P74)="H",H74=""),"",IF(INDEX(Settings!$D$2:$D$8,P74)="A",A74,IF(INDEX(Settings!$D$2:$D$8,P74)="HA",IF(H74="",A74,H74),H74))+INDEX(Settings!$C$2:$C$8,P74))))</f>
        <v/>
      </c>
      <c r="K74" s="35">
        <f>IF(A74="",IF(B74&lt;&gt;"","Add date / أدخل تاريخ الاستفسار",""),IF(G74="","Set status / اختر الحالة",IF(P74="","Check status / راجع الحالة",IF(COUNT(INDEX(Settings!$C$2:$C$8,P74))=0,"Closed / مغلق",IF(AND(INDEX(Settings!$D$2:$D$8,P74)="H",H74=""),"Add last follow-up date / أدخل تاريخ آخر متابعة",IF(J74&lt;TODAY(),"OVERDUE / متأخر",IF(J74=TODAY(),"DUE TODAY / مستحق اليوم","Upcoming / قادم")))))))</f>
        <v/>
      </c>
      <c r="L74" s="36">
        <f>IF(P74="","",INDEX(Settings!$B$2:$B$8,P74))</f>
        <v/>
      </c>
      <c r="M74" s="37">
        <f>IF(OR(P74="",J74=""),"",IFERROR(SUBSTITUTE(SUBSTITUTE(INDEX(Templates!$C$2:$C$5,INDEX(Settings!$E$2:$E$8,P74)),"[Name]",B74),"[service]",D74),"Check template / راجع القالب"))</f>
        <v/>
      </c>
      <c r="N74" s="38">
        <f>IF(OR(P74="",J74=""),"",IFERROR(SUBSTITUTE(SUBSTITUTE(INDEX(Templates!$D$2:$D$5,INDEX(Settings!$E$2:$E$8,P74)),"[Name]",B74),"[service]",D74),"Check template / راجع القالب"))</f>
        <v/>
      </c>
      <c r="O74">
        <f>IF(OR(P74="",A74=""),"",IF(J74&lt;&gt;"",J74+ROW()/100000,IF(COUNT(INDEX(Settings!$C$2:$C$8,P74))=0,"",A74+ROW()/100000)))</f>
        <v/>
      </c>
      <c r="P74">
        <f>IF(OR(A74="",G74=""),"",IFERROR(MATCH(G74,Settings!$A$2:$A$8,0),""))</f>
        <v/>
      </c>
    </row>
    <row r="75">
      <c r="A75" s="30" t="n"/>
      <c r="B75" s="31" t="n"/>
      <c r="C75" s="31" t="n"/>
      <c r="D75" s="31" t="n"/>
      <c r="E75" s="31" t="n"/>
      <c r="F75" s="32" t="n"/>
      <c r="G75" s="31" t="n"/>
      <c r="H75" s="30" t="n"/>
      <c r="I75" s="33">
        <f>IF(A75="","",MAX(0,TODAY()-A75))</f>
        <v/>
      </c>
      <c r="J75" s="34">
        <f>IF(OR(P75="",A75=""),"",IF(COUNT(INDEX(Settings!$C$2:$C$8,P75))=0,"",IF(AND(INDEX(Settings!$D$2:$D$8,P75)="H",H75=""),"",IF(INDEX(Settings!$D$2:$D$8,P75)="A",A75,IF(INDEX(Settings!$D$2:$D$8,P75)="HA",IF(H75="",A75,H75),H75))+INDEX(Settings!$C$2:$C$8,P75))))</f>
        <v/>
      </c>
      <c r="K75" s="35">
        <f>IF(A75="",IF(B75&lt;&gt;"","Add date / أدخل تاريخ الاستفسار",""),IF(G75="","Set status / اختر الحالة",IF(P75="","Check status / راجع الحالة",IF(COUNT(INDEX(Settings!$C$2:$C$8,P75))=0,"Closed / مغلق",IF(AND(INDEX(Settings!$D$2:$D$8,P75)="H",H75=""),"Add last follow-up date / أدخل تاريخ آخر متابعة",IF(J75&lt;TODAY(),"OVERDUE / متأخر",IF(J75=TODAY(),"DUE TODAY / مستحق اليوم","Upcoming / قادم")))))))</f>
        <v/>
      </c>
      <c r="L75" s="36">
        <f>IF(P75="","",INDEX(Settings!$B$2:$B$8,P75))</f>
        <v/>
      </c>
      <c r="M75" s="37">
        <f>IF(OR(P75="",J75=""),"",IFERROR(SUBSTITUTE(SUBSTITUTE(INDEX(Templates!$C$2:$C$5,INDEX(Settings!$E$2:$E$8,P75)),"[Name]",B75),"[service]",D75),"Check template / راجع القالب"))</f>
        <v/>
      </c>
      <c r="N75" s="38">
        <f>IF(OR(P75="",J75=""),"",IFERROR(SUBSTITUTE(SUBSTITUTE(INDEX(Templates!$D$2:$D$5,INDEX(Settings!$E$2:$E$8,P75)),"[Name]",B75),"[service]",D75),"Check template / راجع القالب"))</f>
        <v/>
      </c>
      <c r="O75">
        <f>IF(OR(P75="",A75=""),"",IF(J75&lt;&gt;"",J75+ROW()/100000,IF(COUNT(INDEX(Settings!$C$2:$C$8,P75))=0,"",A75+ROW()/100000)))</f>
        <v/>
      </c>
      <c r="P75">
        <f>IF(OR(A75="",G75=""),"",IFERROR(MATCH(G75,Settings!$A$2:$A$8,0),""))</f>
        <v/>
      </c>
    </row>
    <row r="76">
      <c r="A76" s="30" t="n"/>
      <c r="B76" s="31" t="n"/>
      <c r="C76" s="31" t="n"/>
      <c r="D76" s="31" t="n"/>
      <c r="E76" s="31" t="n"/>
      <c r="F76" s="32" t="n"/>
      <c r="G76" s="31" t="n"/>
      <c r="H76" s="30" t="n"/>
      <c r="I76" s="33">
        <f>IF(A76="","",MAX(0,TODAY()-A76))</f>
        <v/>
      </c>
      <c r="J76" s="34">
        <f>IF(OR(P76="",A76=""),"",IF(COUNT(INDEX(Settings!$C$2:$C$8,P76))=0,"",IF(AND(INDEX(Settings!$D$2:$D$8,P76)="H",H76=""),"",IF(INDEX(Settings!$D$2:$D$8,P76)="A",A76,IF(INDEX(Settings!$D$2:$D$8,P76)="HA",IF(H76="",A76,H76),H76))+INDEX(Settings!$C$2:$C$8,P76))))</f>
        <v/>
      </c>
      <c r="K76" s="35">
        <f>IF(A76="",IF(B76&lt;&gt;"","Add date / أدخل تاريخ الاستفسار",""),IF(G76="","Set status / اختر الحالة",IF(P76="","Check status / راجع الحالة",IF(COUNT(INDEX(Settings!$C$2:$C$8,P76))=0,"Closed / مغلق",IF(AND(INDEX(Settings!$D$2:$D$8,P76)="H",H76=""),"Add last follow-up date / أدخل تاريخ آخر متابعة",IF(J76&lt;TODAY(),"OVERDUE / متأخر",IF(J76=TODAY(),"DUE TODAY / مستحق اليوم","Upcoming / قادم")))))))</f>
        <v/>
      </c>
      <c r="L76" s="36">
        <f>IF(P76="","",INDEX(Settings!$B$2:$B$8,P76))</f>
        <v/>
      </c>
      <c r="M76" s="37">
        <f>IF(OR(P76="",J76=""),"",IFERROR(SUBSTITUTE(SUBSTITUTE(INDEX(Templates!$C$2:$C$5,INDEX(Settings!$E$2:$E$8,P76)),"[Name]",B76),"[service]",D76),"Check template / راجع القالب"))</f>
        <v/>
      </c>
      <c r="N76" s="38">
        <f>IF(OR(P76="",J76=""),"",IFERROR(SUBSTITUTE(SUBSTITUTE(INDEX(Templates!$D$2:$D$5,INDEX(Settings!$E$2:$E$8,P76)),"[Name]",B76),"[service]",D76),"Check template / راجع القالب"))</f>
        <v/>
      </c>
      <c r="O76">
        <f>IF(OR(P76="",A76=""),"",IF(J76&lt;&gt;"",J76+ROW()/100000,IF(COUNT(INDEX(Settings!$C$2:$C$8,P76))=0,"",A76+ROW()/100000)))</f>
        <v/>
      </c>
      <c r="P76">
        <f>IF(OR(A76="",G76=""),"",IFERROR(MATCH(G76,Settings!$A$2:$A$8,0),""))</f>
        <v/>
      </c>
    </row>
    <row r="77">
      <c r="A77" s="30" t="n"/>
      <c r="B77" s="31" t="n"/>
      <c r="C77" s="31" t="n"/>
      <c r="D77" s="31" t="n"/>
      <c r="E77" s="31" t="n"/>
      <c r="F77" s="32" t="n"/>
      <c r="G77" s="31" t="n"/>
      <c r="H77" s="30" t="n"/>
      <c r="I77" s="33">
        <f>IF(A77="","",MAX(0,TODAY()-A77))</f>
        <v/>
      </c>
      <c r="J77" s="34">
        <f>IF(OR(P77="",A77=""),"",IF(COUNT(INDEX(Settings!$C$2:$C$8,P77))=0,"",IF(AND(INDEX(Settings!$D$2:$D$8,P77)="H",H77=""),"",IF(INDEX(Settings!$D$2:$D$8,P77)="A",A77,IF(INDEX(Settings!$D$2:$D$8,P77)="HA",IF(H77="",A77,H77),H77))+INDEX(Settings!$C$2:$C$8,P77))))</f>
        <v/>
      </c>
      <c r="K77" s="35">
        <f>IF(A77="",IF(B77&lt;&gt;"","Add date / أدخل تاريخ الاستفسار",""),IF(G77="","Set status / اختر الحالة",IF(P77="","Check status / راجع الحالة",IF(COUNT(INDEX(Settings!$C$2:$C$8,P77))=0,"Closed / مغلق",IF(AND(INDEX(Settings!$D$2:$D$8,P77)="H",H77=""),"Add last follow-up date / أدخل تاريخ آخر متابعة",IF(J77&lt;TODAY(),"OVERDUE / متأخر",IF(J77=TODAY(),"DUE TODAY / مستحق اليوم","Upcoming / قادم")))))))</f>
        <v/>
      </c>
      <c r="L77" s="36">
        <f>IF(P77="","",INDEX(Settings!$B$2:$B$8,P77))</f>
        <v/>
      </c>
      <c r="M77" s="37">
        <f>IF(OR(P77="",J77=""),"",IFERROR(SUBSTITUTE(SUBSTITUTE(INDEX(Templates!$C$2:$C$5,INDEX(Settings!$E$2:$E$8,P77)),"[Name]",B77),"[service]",D77),"Check template / راجع القالب"))</f>
        <v/>
      </c>
      <c r="N77" s="38">
        <f>IF(OR(P77="",J77=""),"",IFERROR(SUBSTITUTE(SUBSTITUTE(INDEX(Templates!$D$2:$D$5,INDEX(Settings!$E$2:$E$8,P77)),"[Name]",B77),"[service]",D77),"Check template / راجع القالب"))</f>
        <v/>
      </c>
      <c r="O77">
        <f>IF(OR(P77="",A77=""),"",IF(J77&lt;&gt;"",J77+ROW()/100000,IF(COUNT(INDEX(Settings!$C$2:$C$8,P77))=0,"",A77+ROW()/100000)))</f>
        <v/>
      </c>
      <c r="P77">
        <f>IF(OR(A77="",G77=""),"",IFERROR(MATCH(G77,Settings!$A$2:$A$8,0),""))</f>
        <v/>
      </c>
    </row>
    <row r="78">
      <c r="A78" s="30" t="n"/>
      <c r="B78" s="31" t="n"/>
      <c r="C78" s="31" t="n"/>
      <c r="D78" s="31" t="n"/>
      <c r="E78" s="31" t="n"/>
      <c r="F78" s="32" t="n"/>
      <c r="G78" s="31" t="n"/>
      <c r="H78" s="30" t="n"/>
      <c r="I78" s="33">
        <f>IF(A78="","",MAX(0,TODAY()-A78))</f>
        <v/>
      </c>
      <c r="J78" s="34">
        <f>IF(OR(P78="",A78=""),"",IF(COUNT(INDEX(Settings!$C$2:$C$8,P78))=0,"",IF(AND(INDEX(Settings!$D$2:$D$8,P78)="H",H78=""),"",IF(INDEX(Settings!$D$2:$D$8,P78)="A",A78,IF(INDEX(Settings!$D$2:$D$8,P78)="HA",IF(H78="",A78,H78),H78))+INDEX(Settings!$C$2:$C$8,P78))))</f>
        <v/>
      </c>
      <c r="K78" s="35">
        <f>IF(A78="",IF(B78&lt;&gt;"","Add date / أدخل تاريخ الاستفسار",""),IF(G78="","Set status / اختر الحالة",IF(P78="","Check status / راجع الحالة",IF(COUNT(INDEX(Settings!$C$2:$C$8,P78))=0,"Closed / مغلق",IF(AND(INDEX(Settings!$D$2:$D$8,P78)="H",H78=""),"Add last follow-up date / أدخل تاريخ آخر متابعة",IF(J78&lt;TODAY(),"OVERDUE / متأخر",IF(J78=TODAY(),"DUE TODAY / مستحق اليوم","Upcoming / قادم")))))))</f>
        <v/>
      </c>
      <c r="L78" s="36">
        <f>IF(P78="","",INDEX(Settings!$B$2:$B$8,P78))</f>
        <v/>
      </c>
      <c r="M78" s="37">
        <f>IF(OR(P78="",J78=""),"",IFERROR(SUBSTITUTE(SUBSTITUTE(INDEX(Templates!$C$2:$C$5,INDEX(Settings!$E$2:$E$8,P78)),"[Name]",B78),"[service]",D78),"Check template / راجع القالب"))</f>
        <v/>
      </c>
      <c r="N78" s="38">
        <f>IF(OR(P78="",J78=""),"",IFERROR(SUBSTITUTE(SUBSTITUTE(INDEX(Templates!$D$2:$D$5,INDEX(Settings!$E$2:$E$8,P78)),"[Name]",B78),"[service]",D78),"Check template / راجع القالب"))</f>
        <v/>
      </c>
      <c r="O78">
        <f>IF(OR(P78="",A78=""),"",IF(J78&lt;&gt;"",J78+ROW()/100000,IF(COUNT(INDEX(Settings!$C$2:$C$8,P78))=0,"",A78+ROW()/100000)))</f>
        <v/>
      </c>
      <c r="P78">
        <f>IF(OR(A78="",G78=""),"",IFERROR(MATCH(G78,Settings!$A$2:$A$8,0),""))</f>
        <v/>
      </c>
    </row>
    <row r="79">
      <c r="A79" s="30" t="n"/>
      <c r="B79" s="31" t="n"/>
      <c r="C79" s="31" t="n"/>
      <c r="D79" s="31" t="n"/>
      <c r="E79" s="31" t="n"/>
      <c r="F79" s="32" t="n"/>
      <c r="G79" s="31" t="n"/>
      <c r="H79" s="30" t="n"/>
      <c r="I79" s="33">
        <f>IF(A79="","",MAX(0,TODAY()-A79))</f>
        <v/>
      </c>
      <c r="J79" s="34">
        <f>IF(OR(P79="",A79=""),"",IF(COUNT(INDEX(Settings!$C$2:$C$8,P79))=0,"",IF(AND(INDEX(Settings!$D$2:$D$8,P79)="H",H79=""),"",IF(INDEX(Settings!$D$2:$D$8,P79)="A",A79,IF(INDEX(Settings!$D$2:$D$8,P79)="HA",IF(H79="",A79,H79),H79))+INDEX(Settings!$C$2:$C$8,P79))))</f>
        <v/>
      </c>
      <c r="K79" s="35">
        <f>IF(A79="",IF(B79&lt;&gt;"","Add date / أدخل تاريخ الاستفسار",""),IF(G79="","Set status / اختر الحالة",IF(P79="","Check status / راجع الحالة",IF(COUNT(INDEX(Settings!$C$2:$C$8,P79))=0,"Closed / مغلق",IF(AND(INDEX(Settings!$D$2:$D$8,P79)="H",H79=""),"Add last follow-up date / أدخل تاريخ آخر متابعة",IF(J79&lt;TODAY(),"OVERDUE / متأخر",IF(J79=TODAY(),"DUE TODAY / مستحق اليوم","Upcoming / قادم")))))))</f>
        <v/>
      </c>
      <c r="L79" s="36">
        <f>IF(P79="","",INDEX(Settings!$B$2:$B$8,P79))</f>
        <v/>
      </c>
      <c r="M79" s="37">
        <f>IF(OR(P79="",J79=""),"",IFERROR(SUBSTITUTE(SUBSTITUTE(INDEX(Templates!$C$2:$C$5,INDEX(Settings!$E$2:$E$8,P79)),"[Name]",B79),"[service]",D79),"Check template / راجع القالب"))</f>
        <v/>
      </c>
      <c r="N79" s="38">
        <f>IF(OR(P79="",J79=""),"",IFERROR(SUBSTITUTE(SUBSTITUTE(INDEX(Templates!$D$2:$D$5,INDEX(Settings!$E$2:$E$8,P79)),"[Name]",B79),"[service]",D79),"Check template / راجع القالب"))</f>
        <v/>
      </c>
      <c r="O79">
        <f>IF(OR(P79="",A79=""),"",IF(J79&lt;&gt;"",J79+ROW()/100000,IF(COUNT(INDEX(Settings!$C$2:$C$8,P79))=0,"",A79+ROW()/100000)))</f>
        <v/>
      </c>
      <c r="P79">
        <f>IF(OR(A79="",G79=""),"",IFERROR(MATCH(G79,Settings!$A$2:$A$8,0),""))</f>
        <v/>
      </c>
    </row>
    <row r="80">
      <c r="A80" s="30" t="n"/>
      <c r="B80" s="31" t="n"/>
      <c r="C80" s="31" t="n"/>
      <c r="D80" s="31" t="n"/>
      <c r="E80" s="31" t="n"/>
      <c r="F80" s="32" t="n"/>
      <c r="G80" s="31" t="n"/>
      <c r="H80" s="30" t="n"/>
      <c r="I80" s="33">
        <f>IF(A80="","",MAX(0,TODAY()-A80))</f>
        <v/>
      </c>
      <c r="J80" s="34">
        <f>IF(OR(P80="",A80=""),"",IF(COUNT(INDEX(Settings!$C$2:$C$8,P80))=0,"",IF(AND(INDEX(Settings!$D$2:$D$8,P80)="H",H80=""),"",IF(INDEX(Settings!$D$2:$D$8,P80)="A",A80,IF(INDEX(Settings!$D$2:$D$8,P80)="HA",IF(H80="",A80,H80),H80))+INDEX(Settings!$C$2:$C$8,P80))))</f>
        <v/>
      </c>
      <c r="K80" s="35">
        <f>IF(A80="",IF(B80&lt;&gt;"","Add date / أدخل تاريخ الاستفسار",""),IF(G80="","Set status / اختر الحالة",IF(P80="","Check status / راجع الحالة",IF(COUNT(INDEX(Settings!$C$2:$C$8,P80))=0,"Closed / مغلق",IF(AND(INDEX(Settings!$D$2:$D$8,P80)="H",H80=""),"Add last follow-up date / أدخل تاريخ آخر متابعة",IF(J80&lt;TODAY(),"OVERDUE / متأخر",IF(J80=TODAY(),"DUE TODAY / مستحق اليوم","Upcoming / قادم")))))))</f>
        <v/>
      </c>
      <c r="L80" s="36">
        <f>IF(P80="","",INDEX(Settings!$B$2:$B$8,P80))</f>
        <v/>
      </c>
      <c r="M80" s="37">
        <f>IF(OR(P80="",J80=""),"",IFERROR(SUBSTITUTE(SUBSTITUTE(INDEX(Templates!$C$2:$C$5,INDEX(Settings!$E$2:$E$8,P80)),"[Name]",B80),"[service]",D80),"Check template / راجع القالب"))</f>
        <v/>
      </c>
      <c r="N80" s="38">
        <f>IF(OR(P80="",J80=""),"",IFERROR(SUBSTITUTE(SUBSTITUTE(INDEX(Templates!$D$2:$D$5,INDEX(Settings!$E$2:$E$8,P80)),"[Name]",B80),"[service]",D80),"Check template / راجع القالب"))</f>
        <v/>
      </c>
      <c r="O80">
        <f>IF(OR(P80="",A80=""),"",IF(J80&lt;&gt;"",J80+ROW()/100000,IF(COUNT(INDEX(Settings!$C$2:$C$8,P80))=0,"",A80+ROW()/100000)))</f>
        <v/>
      </c>
      <c r="P80">
        <f>IF(OR(A80="",G80=""),"",IFERROR(MATCH(G80,Settings!$A$2:$A$8,0),""))</f>
        <v/>
      </c>
    </row>
    <row r="81">
      <c r="A81" s="30" t="n"/>
      <c r="B81" s="31" t="n"/>
      <c r="C81" s="31" t="n"/>
      <c r="D81" s="31" t="n"/>
      <c r="E81" s="31" t="n"/>
      <c r="F81" s="32" t="n"/>
      <c r="G81" s="31" t="n"/>
      <c r="H81" s="30" t="n"/>
      <c r="I81" s="33">
        <f>IF(A81="","",MAX(0,TODAY()-A81))</f>
        <v/>
      </c>
      <c r="J81" s="34">
        <f>IF(OR(P81="",A81=""),"",IF(COUNT(INDEX(Settings!$C$2:$C$8,P81))=0,"",IF(AND(INDEX(Settings!$D$2:$D$8,P81)="H",H81=""),"",IF(INDEX(Settings!$D$2:$D$8,P81)="A",A81,IF(INDEX(Settings!$D$2:$D$8,P81)="HA",IF(H81="",A81,H81),H81))+INDEX(Settings!$C$2:$C$8,P81))))</f>
        <v/>
      </c>
      <c r="K81" s="35">
        <f>IF(A81="",IF(B81&lt;&gt;"","Add date / أدخل تاريخ الاستفسار",""),IF(G81="","Set status / اختر الحالة",IF(P81="","Check status / راجع الحالة",IF(COUNT(INDEX(Settings!$C$2:$C$8,P81))=0,"Closed / مغلق",IF(AND(INDEX(Settings!$D$2:$D$8,P81)="H",H81=""),"Add last follow-up date / أدخل تاريخ آخر متابعة",IF(J81&lt;TODAY(),"OVERDUE / متأخر",IF(J81=TODAY(),"DUE TODAY / مستحق اليوم","Upcoming / قادم")))))))</f>
        <v/>
      </c>
      <c r="L81" s="36">
        <f>IF(P81="","",INDEX(Settings!$B$2:$B$8,P81))</f>
        <v/>
      </c>
      <c r="M81" s="37">
        <f>IF(OR(P81="",J81=""),"",IFERROR(SUBSTITUTE(SUBSTITUTE(INDEX(Templates!$C$2:$C$5,INDEX(Settings!$E$2:$E$8,P81)),"[Name]",B81),"[service]",D81),"Check template / راجع القالب"))</f>
        <v/>
      </c>
      <c r="N81" s="38">
        <f>IF(OR(P81="",J81=""),"",IFERROR(SUBSTITUTE(SUBSTITUTE(INDEX(Templates!$D$2:$D$5,INDEX(Settings!$E$2:$E$8,P81)),"[Name]",B81),"[service]",D81),"Check template / راجع القالب"))</f>
        <v/>
      </c>
      <c r="O81">
        <f>IF(OR(P81="",A81=""),"",IF(J81&lt;&gt;"",J81+ROW()/100000,IF(COUNT(INDEX(Settings!$C$2:$C$8,P81))=0,"",A81+ROW()/100000)))</f>
        <v/>
      </c>
      <c r="P81">
        <f>IF(OR(A81="",G81=""),"",IFERROR(MATCH(G81,Settings!$A$2:$A$8,0),""))</f>
        <v/>
      </c>
    </row>
    <row r="82">
      <c r="A82" s="30" t="n"/>
      <c r="B82" s="31" t="n"/>
      <c r="C82" s="31" t="n"/>
      <c r="D82" s="31" t="n"/>
      <c r="E82" s="31" t="n"/>
      <c r="F82" s="32" t="n"/>
      <c r="G82" s="31" t="n"/>
      <c r="H82" s="30" t="n"/>
      <c r="I82" s="33">
        <f>IF(A82="","",MAX(0,TODAY()-A82))</f>
        <v/>
      </c>
      <c r="J82" s="34">
        <f>IF(OR(P82="",A82=""),"",IF(COUNT(INDEX(Settings!$C$2:$C$8,P82))=0,"",IF(AND(INDEX(Settings!$D$2:$D$8,P82)="H",H82=""),"",IF(INDEX(Settings!$D$2:$D$8,P82)="A",A82,IF(INDEX(Settings!$D$2:$D$8,P82)="HA",IF(H82="",A82,H82),H82))+INDEX(Settings!$C$2:$C$8,P82))))</f>
        <v/>
      </c>
      <c r="K82" s="35">
        <f>IF(A82="",IF(B82&lt;&gt;"","Add date / أدخل تاريخ الاستفسار",""),IF(G82="","Set status / اختر الحالة",IF(P82="","Check status / راجع الحالة",IF(COUNT(INDEX(Settings!$C$2:$C$8,P82))=0,"Closed / مغلق",IF(AND(INDEX(Settings!$D$2:$D$8,P82)="H",H82=""),"Add last follow-up date / أدخل تاريخ آخر متابعة",IF(J82&lt;TODAY(),"OVERDUE / متأخر",IF(J82=TODAY(),"DUE TODAY / مستحق اليوم","Upcoming / قادم")))))))</f>
        <v/>
      </c>
      <c r="L82" s="36">
        <f>IF(P82="","",INDEX(Settings!$B$2:$B$8,P82))</f>
        <v/>
      </c>
      <c r="M82" s="37">
        <f>IF(OR(P82="",J82=""),"",IFERROR(SUBSTITUTE(SUBSTITUTE(INDEX(Templates!$C$2:$C$5,INDEX(Settings!$E$2:$E$8,P82)),"[Name]",B82),"[service]",D82),"Check template / راجع القالب"))</f>
        <v/>
      </c>
      <c r="N82" s="38">
        <f>IF(OR(P82="",J82=""),"",IFERROR(SUBSTITUTE(SUBSTITUTE(INDEX(Templates!$D$2:$D$5,INDEX(Settings!$E$2:$E$8,P82)),"[Name]",B82),"[service]",D82),"Check template / راجع القالب"))</f>
        <v/>
      </c>
      <c r="O82">
        <f>IF(OR(P82="",A82=""),"",IF(J82&lt;&gt;"",J82+ROW()/100000,IF(COUNT(INDEX(Settings!$C$2:$C$8,P82))=0,"",A82+ROW()/100000)))</f>
        <v/>
      </c>
      <c r="P82">
        <f>IF(OR(A82="",G82=""),"",IFERROR(MATCH(G82,Settings!$A$2:$A$8,0),""))</f>
        <v/>
      </c>
    </row>
    <row r="83">
      <c r="A83" s="30" t="n"/>
      <c r="B83" s="31" t="n"/>
      <c r="C83" s="31" t="n"/>
      <c r="D83" s="31" t="n"/>
      <c r="E83" s="31" t="n"/>
      <c r="F83" s="32" t="n"/>
      <c r="G83" s="31" t="n"/>
      <c r="H83" s="30" t="n"/>
      <c r="I83" s="33">
        <f>IF(A83="","",MAX(0,TODAY()-A83))</f>
        <v/>
      </c>
      <c r="J83" s="34">
        <f>IF(OR(P83="",A83=""),"",IF(COUNT(INDEX(Settings!$C$2:$C$8,P83))=0,"",IF(AND(INDEX(Settings!$D$2:$D$8,P83)="H",H83=""),"",IF(INDEX(Settings!$D$2:$D$8,P83)="A",A83,IF(INDEX(Settings!$D$2:$D$8,P83)="HA",IF(H83="",A83,H83),H83))+INDEX(Settings!$C$2:$C$8,P83))))</f>
        <v/>
      </c>
      <c r="K83" s="35">
        <f>IF(A83="",IF(B83&lt;&gt;"","Add date / أدخل تاريخ الاستفسار",""),IF(G83="","Set status / اختر الحالة",IF(P83="","Check status / راجع الحالة",IF(COUNT(INDEX(Settings!$C$2:$C$8,P83))=0,"Closed / مغلق",IF(AND(INDEX(Settings!$D$2:$D$8,P83)="H",H83=""),"Add last follow-up date / أدخل تاريخ آخر متابعة",IF(J83&lt;TODAY(),"OVERDUE / متأخر",IF(J83=TODAY(),"DUE TODAY / مستحق اليوم","Upcoming / قادم")))))))</f>
        <v/>
      </c>
      <c r="L83" s="36">
        <f>IF(P83="","",INDEX(Settings!$B$2:$B$8,P83))</f>
        <v/>
      </c>
      <c r="M83" s="37">
        <f>IF(OR(P83="",J83=""),"",IFERROR(SUBSTITUTE(SUBSTITUTE(INDEX(Templates!$C$2:$C$5,INDEX(Settings!$E$2:$E$8,P83)),"[Name]",B83),"[service]",D83),"Check template / راجع القالب"))</f>
        <v/>
      </c>
      <c r="N83" s="38">
        <f>IF(OR(P83="",J83=""),"",IFERROR(SUBSTITUTE(SUBSTITUTE(INDEX(Templates!$D$2:$D$5,INDEX(Settings!$E$2:$E$8,P83)),"[Name]",B83),"[service]",D83),"Check template / راجع القالب"))</f>
        <v/>
      </c>
      <c r="O83">
        <f>IF(OR(P83="",A83=""),"",IF(J83&lt;&gt;"",J83+ROW()/100000,IF(COUNT(INDEX(Settings!$C$2:$C$8,P83))=0,"",A83+ROW()/100000)))</f>
        <v/>
      </c>
      <c r="P83">
        <f>IF(OR(A83="",G83=""),"",IFERROR(MATCH(G83,Settings!$A$2:$A$8,0),""))</f>
        <v/>
      </c>
    </row>
    <row r="84">
      <c r="A84" s="30" t="n"/>
      <c r="B84" s="31" t="n"/>
      <c r="C84" s="31" t="n"/>
      <c r="D84" s="31" t="n"/>
      <c r="E84" s="31" t="n"/>
      <c r="F84" s="32" t="n"/>
      <c r="G84" s="31" t="n"/>
      <c r="H84" s="30" t="n"/>
      <c r="I84" s="33">
        <f>IF(A84="","",MAX(0,TODAY()-A84))</f>
        <v/>
      </c>
      <c r="J84" s="34">
        <f>IF(OR(P84="",A84=""),"",IF(COUNT(INDEX(Settings!$C$2:$C$8,P84))=0,"",IF(AND(INDEX(Settings!$D$2:$D$8,P84)="H",H84=""),"",IF(INDEX(Settings!$D$2:$D$8,P84)="A",A84,IF(INDEX(Settings!$D$2:$D$8,P84)="HA",IF(H84="",A84,H84),H84))+INDEX(Settings!$C$2:$C$8,P84))))</f>
        <v/>
      </c>
      <c r="K84" s="35">
        <f>IF(A84="",IF(B84&lt;&gt;"","Add date / أدخل تاريخ الاستفسار",""),IF(G84="","Set status / اختر الحالة",IF(P84="","Check status / راجع الحالة",IF(COUNT(INDEX(Settings!$C$2:$C$8,P84))=0,"Closed / مغلق",IF(AND(INDEX(Settings!$D$2:$D$8,P84)="H",H84=""),"Add last follow-up date / أدخل تاريخ آخر متابعة",IF(J84&lt;TODAY(),"OVERDUE / متأخر",IF(J84=TODAY(),"DUE TODAY / مستحق اليوم","Upcoming / قادم")))))))</f>
        <v/>
      </c>
      <c r="L84" s="36">
        <f>IF(P84="","",INDEX(Settings!$B$2:$B$8,P84))</f>
        <v/>
      </c>
      <c r="M84" s="37">
        <f>IF(OR(P84="",J84=""),"",IFERROR(SUBSTITUTE(SUBSTITUTE(INDEX(Templates!$C$2:$C$5,INDEX(Settings!$E$2:$E$8,P84)),"[Name]",B84),"[service]",D84),"Check template / راجع القالب"))</f>
        <v/>
      </c>
      <c r="N84" s="38">
        <f>IF(OR(P84="",J84=""),"",IFERROR(SUBSTITUTE(SUBSTITUTE(INDEX(Templates!$D$2:$D$5,INDEX(Settings!$E$2:$E$8,P84)),"[Name]",B84),"[service]",D84),"Check template / راجع القالب"))</f>
        <v/>
      </c>
      <c r="O84">
        <f>IF(OR(P84="",A84=""),"",IF(J84&lt;&gt;"",J84+ROW()/100000,IF(COUNT(INDEX(Settings!$C$2:$C$8,P84))=0,"",A84+ROW()/100000)))</f>
        <v/>
      </c>
      <c r="P84">
        <f>IF(OR(A84="",G84=""),"",IFERROR(MATCH(G84,Settings!$A$2:$A$8,0),""))</f>
        <v/>
      </c>
    </row>
    <row r="85">
      <c r="A85" s="30" t="n"/>
      <c r="B85" s="31" t="n"/>
      <c r="C85" s="31" t="n"/>
      <c r="D85" s="31" t="n"/>
      <c r="E85" s="31" t="n"/>
      <c r="F85" s="32" t="n"/>
      <c r="G85" s="31" t="n"/>
      <c r="H85" s="30" t="n"/>
      <c r="I85" s="33">
        <f>IF(A85="","",MAX(0,TODAY()-A85))</f>
        <v/>
      </c>
      <c r="J85" s="34">
        <f>IF(OR(P85="",A85=""),"",IF(COUNT(INDEX(Settings!$C$2:$C$8,P85))=0,"",IF(AND(INDEX(Settings!$D$2:$D$8,P85)="H",H85=""),"",IF(INDEX(Settings!$D$2:$D$8,P85)="A",A85,IF(INDEX(Settings!$D$2:$D$8,P85)="HA",IF(H85="",A85,H85),H85))+INDEX(Settings!$C$2:$C$8,P85))))</f>
        <v/>
      </c>
      <c r="K85" s="35">
        <f>IF(A85="",IF(B85&lt;&gt;"","Add date / أدخل تاريخ الاستفسار",""),IF(G85="","Set status / اختر الحالة",IF(P85="","Check status / راجع الحالة",IF(COUNT(INDEX(Settings!$C$2:$C$8,P85))=0,"Closed / مغلق",IF(AND(INDEX(Settings!$D$2:$D$8,P85)="H",H85=""),"Add last follow-up date / أدخل تاريخ آخر متابعة",IF(J85&lt;TODAY(),"OVERDUE / متأخر",IF(J85=TODAY(),"DUE TODAY / مستحق اليوم","Upcoming / قادم")))))))</f>
        <v/>
      </c>
      <c r="L85" s="36">
        <f>IF(P85="","",INDEX(Settings!$B$2:$B$8,P85))</f>
        <v/>
      </c>
      <c r="M85" s="37">
        <f>IF(OR(P85="",J85=""),"",IFERROR(SUBSTITUTE(SUBSTITUTE(INDEX(Templates!$C$2:$C$5,INDEX(Settings!$E$2:$E$8,P85)),"[Name]",B85),"[service]",D85),"Check template / راجع القالب"))</f>
        <v/>
      </c>
      <c r="N85" s="38">
        <f>IF(OR(P85="",J85=""),"",IFERROR(SUBSTITUTE(SUBSTITUTE(INDEX(Templates!$D$2:$D$5,INDEX(Settings!$E$2:$E$8,P85)),"[Name]",B85),"[service]",D85),"Check template / راجع القالب"))</f>
        <v/>
      </c>
      <c r="O85">
        <f>IF(OR(P85="",A85=""),"",IF(J85&lt;&gt;"",J85+ROW()/100000,IF(COUNT(INDEX(Settings!$C$2:$C$8,P85))=0,"",A85+ROW()/100000)))</f>
        <v/>
      </c>
      <c r="P85">
        <f>IF(OR(A85="",G85=""),"",IFERROR(MATCH(G85,Settings!$A$2:$A$8,0),""))</f>
        <v/>
      </c>
    </row>
    <row r="86">
      <c r="A86" s="30" t="n"/>
      <c r="B86" s="31" t="n"/>
      <c r="C86" s="31" t="n"/>
      <c r="D86" s="31" t="n"/>
      <c r="E86" s="31" t="n"/>
      <c r="F86" s="32" t="n"/>
      <c r="G86" s="31" t="n"/>
      <c r="H86" s="30" t="n"/>
      <c r="I86" s="33">
        <f>IF(A86="","",MAX(0,TODAY()-A86))</f>
        <v/>
      </c>
      <c r="J86" s="34">
        <f>IF(OR(P86="",A86=""),"",IF(COUNT(INDEX(Settings!$C$2:$C$8,P86))=0,"",IF(AND(INDEX(Settings!$D$2:$D$8,P86)="H",H86=""),"",IF(INDEX(Settings!$D$2:$D$8,P86)="A",A86,IF(INDEX(Settings!$D$2:$D$8,P86)="HA",IF(H86="",A86,H86),H86))+INDEX(Settings!$C$2:$C$8,P86))))</f>
        <v/>
      </c>
      <c r="K86" s="35">
        <f>IF(A86="",IF(B86&lt;&gt;"","Add date / أدخل تاريخ الاستفسار",""),IF(G86="","Set status / اختر الحالة",IF(P86="","Check status / راجع الحالة",IF(COUNT(INDEX(Settings!$C$2:$C$8,P86))=0,"Closed / مغلق",IF(AND(INDEX(Settings!$D$2:$D$8,P86)="H",H86=""),"Add last follow-up date / أدخل تاريخ آخر متابعة",IF(J86&lt;TODAY(),"OVERDUE / متأخر",IF(J86=TODAY(),"DUE TODAY / مستحق اليوم","Upcoming / قادم")))))))</f>
        <v/>
      </c>
      <c r="L86" s="36">
        <f>IF(P86="","",INDEX(Settings!$B$2:$B$8,P86))</f>
        <v/>
      </c>
      <c r="M86" s="37">
        <f>IF(OR(P86="",J86=""),"",IFERROR(SUBSTITUTE(SUBSTITUTE(INDEX(Templates!$C$2:$C$5,INDEX(Settings!$E$2:$E$8,P86)),"[Name]",B86),"[service]",D86),"Check template / راجع القالب"))</f>
        <v/>
      </c>
      <c r="N86" s="38">
        <f>IF(OR(P86="",J86=""),"",IFERROR(SUBSTITUTE(SUBSTITUTE(INDEX(Templates!$D$2:$D$5,INDEX(Settings!$E$2:$E$8,P86)),"[Name]",B86),"[service]",D86),"Check template / راجع القالب"))</f>
        <v/>
      </c>
      <c r="O86">
        <f>IF(OR(P86="",A86=""),"",IF(J86&lt;&gt;"",J86+ROW()/100000,IF(COUNT(INDEX(Settings!$C$2:$C$8,P86))=0,"",A86+ROW()/100000)))</f>
        <v/>
      </c>
      <c r="P86">
        <f>IF(OR(A86="",G86=""),"",IFERROR(MATCH(G86,Settings!$A$2:$A$8,0),""))</f>
        <v/>
      </c>
    </row>
    <row r="87">
      <c r="A87" s="30" t="n"/>
      <c r="B87" s="31" t="n"/>
      <c r="C87" s="31" t="n"/>
      <c r="D87" s="31" t="n"/>
      <c r="E87" s="31" t="n"/>
      <c r="F87" s="32" t="n"/>
      <c r="G87" s="31" t="n"/>
      <c r="H87" s="30" t="n"/>
      <c r="I87" s="33">
        <f>IF(A87="","",MAX(0,TODAY()-A87))</f>
        <v/>
      </c>
      <c r="J87" s="34">
        <f>IF(OR(P87="",A87=""),"",IF(COUNT(INDEX(Settings!$C$2:$C$8,P87))=0,"",IF(AND(INDEX(Settings!$D$2:$D$8,P87)="H",H87=""),"",IF(INDEX(Settings!$D$2:$D$8,P87)="A",A87,IF(INDEX(Settings!$D$2:$D$8,P87)="HA",IF(H87="",A87,H87),H87))+INDEX(Settings!$C$2:$C$8,P87))))</f>
        <v/>
      </c>
      <c r="K87" s="35">
        <f>IF(A87="",IF(B87&lt;&gt;"","Add date / أدخل تاريخ الاستفسار",""),IF(G87="","Set status / اختر الحالة",IF(P87="","Check status / راجع الحالة",IF(COUNT(INDEX(Settings!$C$2:$C$8,P87))=0,"Closed / مغلق",IF(AND(INDEX(Settings!$D$2:$D$8,P87)="H",H87=""),"Add last follow-up date / أدخل تاريخ آخر متابعة",IF(J87&lt;TODAY(),"OVERDUE / متأخر",IF(J87=TODAY(),"DUE TODAY / مستحق اليوم","Upcoming / قادم")))))))</f>
        <v/>
      </c>
      <c r="L87" s="36">
        <f>IF(P87="","",INDEX(Settings!$B$2:$B$8,P87))</f>
        <v/>
      </c>
      <c r="M87" s="37">
        <f>IF(OR(P87="",J87=""),"",IFERROR(SUBSTITUTE(SUBSTITUTE(INDEX(Templates!$C$2:$C$5,INDEX(Settings!$E$2:$E$8,P87)),"[Name]",B87),"[service]",D87),"Check template / راجع القالب"))</f>
        <v/>
      </c>
      <c r="N87" s="38">
        <f>IF(OR(P87="",J87=""),"",IFERROR(SUBSTITUTE(SUBSTITUTE(INDEX(Templates!$D$2:$D$5,INDEX(Settings!$E$2:$E$8,P87)),"[Name]",B87),"[service]",D87),"Check template / راجع القالب"))</f>
        <v/>
      </c>
      <c r="O87">
        <f>IF(OR(P87="",A87=""),"",IF(J87&lt;&gt;"",J87+ROW()/100000,IF(COUNT(INDEX(Settings!$C$2:$C$8,P87))=0,"",A87+ROW()/100000)))</f>
        <v/>
      </c>
      <c r="P87">
        <f>IF(OR(A87="",G87=""),"",IFERROR(MATCH(G87,Settings!$A$2:$A$8,0),""))</f>
        <v/>
      </c>
    </row>
    <row r="88">
      <c r="A88" s="30" t="n"/>
      <c r="B88" s="31" t="n"/>
      <c r="C88" s="31" t="n"/>
      <c r="D88" s="31" t="n"/>
      <c r="E88" s="31" t="n"/>
      <c r="F88" s="32" t="n"/>
      <c r="G88" s="31" t="n"/>
      <c r="H88" s="30" t="n"/>
      <c r="I88" s="33">
        <f>IF(A88="","",MAX(0,TODAY()-A88))</f>
        <v/>
      </c>
      <c r="J88" s="34">
        <f>IF(OR(P88="",A88=""),"",IF(COUNT(INDEX(Settings!$C$2:$C$8,P88))=0,"",IF(AND(INDEX(Settings!$D$2:$D$8,P88)="H",H88=""),"",IF(INDEX(Settings!$D$2:$D$8,P88)="A",A88,IF(INDEX(Settings!$D$2:$D$8,P88)="HA",IF(H88="",A88,H88),H88))+INDEX(Settings!$C$2:$C$8,P88))))</f>
        <v/>
      </c>
      <c r="K88" s="35">
        <f>IF(A88="",IF(B88&lt;&gt;"","Add date / أدخل تاريخ الاستفسار",""),IF(G88="","Set status / اختر الحالة",IF(P88="","Check status / راجع الحالة",IF(COUNT(INDEX(Settings!$C$2:$C$8,P88))=0,"Closed / مغلق",IF(AND(INDEX(Settings!$D$2:$D$8,P88)="H",H88=""),"Add last follow-up date / أدخل تاريخ آخر متابعة",IF(J88&lt;TODAY(),"OVERDUE / متأخر",IF(J88=TODAY(),"DUE TODAY / مستحق اليوم","Upcoming / قادم")))))))</f>
        <v/>
      </c>
      <c r="L88" s="36">
        <f>IF(P88="","",INDEX(Settings!$B$2:$B$8,P88))</f>
        <v/>
      </c>
      <c r="M88" s="37">
        <f>IF(OR(P88="",J88=""),"",IFERROR(SUBSTITUTE(SUBSTITUTE(INDEX(Templates!$C$2:$C$5,INDEX(Settings!$E$2:$E$8,P88)),"[Name]",B88),"[service]",D88),"Check template / راجع القالب"))</f>
        <v/>
      </c>
      <c r="N88" s="38">
        <f>IF(OR(P88="",J88=""),"",IFERROR(SUBSTITUTE(SUBSTITUTE(INDEX(Templates!$D$2:$D$5,INDEX(Settings!$E$2:$E$8,P88)),"[Name]",B88),"[service]",D88),"Check template / راجع القالب"))</f>
        <v/>
      </c>
      <c r="O88">
        <f>IF(OR(P88="",A88=""),"",IF(J88&lt;&gt;"",J88+ROW()/100000,IF(COUNT(INDEX(Settings!$C$2:$C$8,P88))=0,"",A88+ROW()/100000)))</f>
        <v/>
      </c>
      <c r="P88">
        <f>IF(OR(A88="",G88=""),"",IFERROR(MATCH(G88,Settings!$A$2:$A$8,0),""))</f>
        <v/>
      </c>
    </row>
    <row r="89">
      <c r="A89" s="30" t="n"/>
      <c r="B89" s="31" t="n"/>
      <c r="C89" s="31" t="n"/>
      <c r="D89" s="31" t="n"/>
      <c r="E89" s="31" t="n"/>
      <c r="F89" s="32" t="n"/>
      <c r="G89" s="31" t="n"/>
      <c r="H89" s="30" t="n"/>
      <c r="I89" s="33">
        <f>IF(A89="","",MAX(0,TODAY()-A89))</f>
        <v/>
      </c>
      <c r="J89" s="34">
        <f>IF(OR(P89="",A89=""),"",IF(COUNT(INDEX(Settings!$C$2:$C$8,P89))=0,"",IF(AND(INDEX(Settings!$D$2:$D$8,P89)="H",H89=""),"",IF(INDEX(Settings!$D$2:$D$8,P89)="A",A89,IF(INDEX(Settings!$D$2:$D$8,P89)="HA",IF(H89="",A89,H89),H89))+INDEX(Settings!$C$2:$C$8,P89))))</f>
        <v/>
      </c>
      <c r="K89" s="35">
        <f>IF(A89="",IF(B89&lt;&gt;"","Add date / أدخل تاريخ الاستفسار",""),IF(G89="","Set status / اختر الحالة",IF(P89="","Check status / راجع الحالة",IF(COUNT(INDEX(Settings!$C$2:$C$8,P89))=0,"Closed / مغلق",IF(AND(INDEX(Settings!$D$2:$D$8,P89)="H",H89=""),"Add last follow-up date / أدخل تاريخ آخر متابعة",IF(J89&lt;TODAY(),"OVERDUE / متأخر",IF(J89=TODAY(),"DUE TODAY / مستحق اليوم","Upcoming / قادم")))))))</f>
        <v/>
      </c>
      <c r="L89" s="36">
        <f>IF(P89="","",INDEX(Settings!$B$2:$B$8,P89))</f>
        <v/>
      </c>
      <c r="M89" s="37">
        <f>IF(OR(P89="",J89=""),"",IFERROR(SUBSTITUTE(SUBSTITUTE(INDEX(Templates!$C$2:$C$5,INDEX(Settings!$E$2:$E$8,P89)),"[Name]",B89),"[service]",D89),"Check template / راجع القالب"))</f>
        <v/>
      </c>
      <c r="N89" s="38">
        <f>IF(OR(P89="",J89=""),"",IFERROR(SUBSTITUTE(SUBSTITUTE(INDEX(Templates!$D$2:$D$5,INDEX(Settings!$E$2:$E$8,P89)),"[Name]",B89),"[service]",D89),"Check template / راجع القالب"))</f>
        <v/>
      </c>
      <c r="O89">
        <f>IF(OR(P89="",A89=""),"",IF(J89&lt;&gt;"",J89+ROW()/100000,IF(COUNT(INDEX(Settings!$C$2:$C$8,P89))=0,"",A89+ROW()/100000)))</f>
        <v/>
      </c>
      <c r="P89">
        <f>IF(OR(A89="",G89=""),"",IFERROR(MATCH(G89,Settings!$A$2:$A$8,0),""))</f>
        <v/>
      </c>
    </row>
    <row r="90">
      <c r="A90" s="30" t="n"/>
      <c r="B90" s="31" t="n"/>
      <c r="C90" s="31" t="n"/>
      <c r="D90" s="31" t="n"/>
      <c r="E90" s="31" t="n"/>
      <c r="F90" s="32" t="n"/>
      <c r="G90" s="31" t="n"/>
      <c r="H90" s="30" t="n"/>
      <c r="I90" s="33">
        <f>IF(A90="","",MAX(0,TODAY()-A90))</f>
        <v/>
      </c>
      <c r="J90" s="34">
        <f>IF(OR(P90="",A90=""),"",IF(COUNT(INDEX(Settings!$C$2:$C$8,P90))=0,"",IF(AND(INDEX(Settings!$D$2:$D$8,P90)="H",H90=""),"",IF(INDEX(Settings!$D$2:$D$8,P90)="A",A90,IF(INDEX(Settings!$D$2:$D$8,P90)="HA",IF(H90="",A90,H90),H90))+INDEX(Settings!$C$2:$C$8,P90))))</f>
        <v/>
      </c>
      <c r="K90" s="35">
        <f>IF(A90="",IF(B90&lt;&gt;"","Add date / أدخل تاريخ الاستفسار",""),IF(G90="","Set status / اختر الحالة",IF(P90="","Check status / راجع الحالة",IF(COUNT(INDEX(Settings!$C$2:$C$8,P90))=0,"Closed / مغلق",IF(AND(INDEX(Settings!$D$2:$D$8,P90)="H",H90=""),"Add last follow-up date / أدخل تاريخ آخر متابعة",IF(J90&lt;TODAY(),"OVERDUE / متأخر",IF(J90=TODAY(),"DUE TODAY / مستحق اليوم","Upcoming / قادم")))))))</f>
        <v/>
      </c>
      <c r="L90" s="36">
        <f>IF(P90="","",INDEX(Settings!$B$2:$B$8,P90))</f>
        <v/>
      </c>
      <c r="M90" s="37">
        <f>IF(OR(P90="",J90=""),"",IFERROR(SUBSTITUTE(SUBSTITUTE(INDEX(Templates!$C$2:$C$5,INDEX(Settings!$E$2:$E$8,P90)),"[Name]",B90),"[service]",D90),"Check template / راجع القالب"))</f>
        <v/>
      </c>
      <c r="N90" s="38">
        <f>IF(OR(P90="",J90=""),"",IFERROR(SUBSTITUTE(SUBSTITUTE(INDEX(Templates!$D$2:$D$5,INDEX(Settings!$E$2:$E$8,P90)),"[Name]",B90),"[service]",D90),"Check template / راجع القالب"))</f>
        <v/>
      </c>
      <c r="O90">
        <f>IF(OR(P90="",A90=""),"",IF(J90&lt;&gt;"",J90+ROW()/100000,IF(COUNT(INDEX(Settings!$C$2:$C$8,P90))=0,"",A90+ROW()/100000)))</f>
        <v/>
      </c>
      <c r="P90">
        <f>IF(OR(A90="",G90=""),"",IFERROR(MATCH(G90,Settings!$A$2:$A$8,0),""))</f>
        <v/>
      </c>
    </row>
    <row r="91">
      <c r="A91" s="30" t="n"/>
      <c r="B91" s="31" t="n"/>
      <c r="C91" s="31" t="n"/>
      <c r="D91" s="31" t="n"/>
      <c r="E91" s="31" t="n"/>
      <c r="F91" s="32" t="n"/>
      <c r="G91" s="31" t="n"/>
      <c r="H91" s="30" t="n"/>
      <c r="I91" s="33">
        <f>IF(A91="","",MAX(0,TODAY()-A91))</f>
        <v/>
      </c>
      <c r="J91" s="34">
        <f>IF(OR(P91="",A91=""),"",IF(COUNT(INDEX(Settings!$C$2:$C$8,P91))=0,"",IF(AND(INDEX(Settings!$D$2:$D$8,P91)="H",H91=""),"",IF(INDEX(Settings!$D$2:$D$8,P91)="A",A91,IF(INDEX(Settings!$D$2:$D$8,P91)="HA",IF(H91="",A91,H91),H91))+INDEX(Settings!$C$2:$C$8,P91))))</f>
        <v/>
      </c>
      <c r="K91" s="35">
        <f>IF(A91="",IF(B91&lt;&gt;"","Add date / أدخل تاريخ الاستفسار",""),IF(G91="","Set status / اختر الحالة",IF(P91="","Check status / راجع الحالة",IF(COUNT(INDEX(Settings!$C$2:$C$8,P91))=0,"Closed / مغلق",IF(AND(INDEX(Settings!$D$2:$D$8,P91)="H",H91=""),"Add last follow-up date / أدخل تاريخ آخر متابعة",IF(J91&lt;TODAY(),"OVERDUE / متأخر",IF(J91=TODAY(),"DUE TODAY / مستحق اليوم","Upcoming / قادم")))))))</f>
        <v/>
      </c>
      <c r="L91" s="36">
        <f>IF(P91="","",INDEX(Settings!$B$2:$B$8,P91))</f>
        <v/>
      </c>
      <c r="M91" s="37">
        <f>IF(OR(P91="",J91=""),"",IFERROR(SUBSTITUTE(SUBSTITUTE(INDEX(Templates!$C$2:$C$5,INDEX(Settings!$E$2:$E$8,P91)),"[Name]",B91),"[service]",D91),"Check template / راجع القالب"))</f>
        <v/>
      </c>
      <c r="N91" s="38">
        <f>IF(OR(P91="",J91=""),"",IFERROR(SUBSTITUTE(SUBSTITUTE(INDEX(Templates!$D$2:$D$5,INDEX(Settings!$E$2:$E$8,P91)),"[Name]",B91),"[service]",D91),"Check template / راجع القالب"))</f>
        <v/>
      </c>
      <c r="O91">
        <f>IF(OR(P91="",A91=""),"",IF(J91&lt;&gt;"",J91+ROW()/100000,IF(COUNT(INDEX(Settings!$C$2:$C$8,P91))=0,"",A91+ROW()/100000)))</f>
        <v/>
      </c>
      <c r="P91">
        <f>IF(OR(A91="",G91=""),"",IFERROR(MATCH(G91,Settings!$A$2:$A$8,0),""))</f>
        <v/>
      </c>
    </row>
    <row r="92">
      <c r="A92" s="30" t="n"/>
      <c r="B92" s="31" t="n"/>
      <c r="C92" s="31" t="n"/>
      <c r="D92" s="31" t="n"/>
      <c r="E92" s="31" t="n"/>
      <c r="F92" s="32" t="n"/>
      <c r="G92" s="31" t="n"/>
      <c r="H92" s="30" t="n"/>
      <c r="I92" s="33">
        <f>IF(A92="","",MAX(0,TODAY()-A92))</f>
        <v/>
      </c>
      <c r="J92" s="34">
        <f>IF(OR(P92="",A92=""),"",IF(COUNT(INDEX(Settings!$C$2:$C$8,P92))=0,"",IF(AND(INDEX(Settings!$D$2:$D$8,P92)="H",H92=""),"",IF(INDEX(Settings!$D$2:$D$8,P92)="A",A92,IF(INDEX(Settings!$D$2:$D$8,P92)="HA",IF(H92="",A92,H92),H92))+INDEX(Settings!$C$2:$C$8,P92))))</f>
        <v/>
      </c>
      <c r="K92" s="35">
        <f>IF(A92="",IF(B92&lt;&gt;"","Add date / أدخل تاريخ الاستفسار",""),IF(G92="","Set status / اختر الحالة",IF(P92="","Check status / راجع الحالة",IF(COUNT(INDEX(Settings!$C$2:$C$8,P92))=0,"Closed / مغلق",IF(AND(INDEX(Settings!$D$2:$D$8,P92)="H",H92=""),"Add last follow-up date / أدخل تاريخ آخر متابعة",IF(J92&lt;TODAY(),"OVERDUE / متأخر",IF(J92=TODAY(),"DUE TODAY / مستحق اليوم","Upcoming / قادم")))))))</f>
        <v/>
      </c>
      <c r="L92" s="36">
        <f>IF(P92="","",INDEX(Settings!$B$2:$B$8,P92))</f>
        <v/>
      </c>
      <c r="M92" s="37">
        <f>IF(OR(P92="",J92=""),"",IFERROR(SUBSTITUTE(SUBSTITUTE(INDEX(Templates!$C$2:$C$5,INDEX(Settings!$E$2:$E$8,P92)),"[Name]",B92),"[service]",D92),"Check template / راجع القالب"))</f>
        <v/>
      </c>
      <c r="N92" s="38">
        <f>IF(OR(P92="",J92=""),"",IFERROR(SUBSTITUTE(SUBSTITUTE(INDEX(Templates!$D$2:$D$5,INDEX(Settings!$E$2:$E$8,P92)),"[Name]",B92),"[service]",D92),"Check template / راجع القالب"))</f>
        <v/>
      </c>
      <c r="O92">
        <f>IF(OR(P92="",A92=""),"",IF(J92&lt;&gt;"",J92+ROW()/100000,IF(COUNT(INDEX(Settings!$C$2:$C$8,P92))=0,"",A92+ROW()/100000)))</f>
        <v/>
      </c>
      <c r="P92">
        <f>IF(OR(A92="",G92=""),"",IFERROR(MATCH(G92,Settings!$A$2:$A$8,0),""))</f>
        <v/>
      </c>
    </row>
    <row r="93">
      <c r="A93" s="30" t="n"/>
      <c r="B93" s="31" t="n"/>
      <c r="C93" s="31" t="n"/>
      <c r="D93" s="31" t="n"/>
      <c r="E93" s="31" t="n"/>
      <c r="F93" s="32" t="n"/>
      <c r="G93" s="31" t="n"/>
      <c r="H93" s="30" t="n"/>
      <c r="I93" s="33">
        <f>IF(A93="","",MAX(0,TODAY()-A93))</f>
        <v/>
      </c>
      <c r="J93" s="34">
        <f>IF(OR(P93="",A93=""),"",IF(COUNT(INDEX(Settings!$C$2:$C$8,P93))=0,"",IF(AND(INDEX(Settings!$D$2:$D$8,P93)="H",H93=""),"",IF(INDEX(Settings!$D$2:$D$8,P93)="A",A93,IF(INDEX(Settings!$D$2:$D$8,P93)="HA",IF(H93="",A93,H93),H93))+INDEX(Settings!$C$2:$C$8,P93))))</f>
        <v/>
      </c>
      <c r="K93" s="35">
        <f>IF(A93="",IF(B93&lt;&gt;"","Add date / أدخل تاريخ الاستفسار",""),IF(G93="","Set status / اختر الحالة",IF(P93="","Check status / راجع الحالة",IF(COUNT(INDEX(Settings!$C$2:$C$8,P93))=0,"Closed / مغلق",IF(AND(INDEX(Settings!$D$2:$D$8,P93)="H",H93=""),"Add last follow-up date / أدخل تاريخ آخر متابعة",IF(J93&lt;TODAY(),"OVERDUE / متأخر",IF(J93=TODAY(),"DUE TODAY / مستحق اليوم","Upcoming / قادم")))))))</f>
        <v/>
      </c>
      <c r="L93" s="36">
        <f>IF(P93="","",INDEX(Settings!$B$2:$B$8,P93))</f>
        <v/>
      </c>
      <c r="M93" s="37">
        <f>IF(OR(P93="",J93=""),"",IFERROR(SUBSTITUTE(SUBSTITUTE(INDEX(Templates!$C$2:$C$5,INDEX(Settings!$E$2:$E$8,P93)),"[Name]",B93),"[service]",D93),"Check template / راجع القالب"))</f>
        <v/>
      </c>
      <c r="N93" s="38">
        <f>IF(OR(P93="",J93=""),"",IFERROR(SUBSTITUTE(SUBSTITUTE(INDEX(Templates!$D$2:$D$5,INDEX(Settings!$E$2:$E$8,P93)),"[Name]",B93),"[service]",D93),"Check template / راجع القالب"))</f>
        <v/>
      </c>
      <c r="O93">
        <f>IF(OR(P93="",A93=""),"",IF(J93&lt;&gt;"",J93+ROW()/100000,IF(COUNT(INDEX(Settings!$C$2:$C$8,P93))=0,"",A93+ROW()/100000)))</f>
        <v/>
      </c>
      <c r="P93">
        <f>IF(OR(A93="",G93=""),"",IFERROR(MATCH(G93,Settings!$A$2:$A$8,0),""))</f>
        <v/>
      </c>
    </row>
    <row r="94">
      <c r="A94" s="30" t="n"/>
      <c r="B94" s="31" t="n"/>
      <c r="C94" s="31" t="n"/>
      <c r="D94" s="31" t="n"/>
      <c r="E94" s="31" t="n"/>
      <c r="F94" s="32" t="n"/>
      <c r="G94" s="31" t="n"/>
      <c r="H94" s="30" t="n"/>
      <c r="I94" s="33">
        <f>IF(A94="","",MAX(0,TODAY()-A94))</f>
        <v/>
      </c>
      <c r="J94" s="34">
        <f>IF(OR(P94="",A94=""),"",IF(COUNT(INDEX(Settings!$C$2:$C$8,P94))=0,"",IF(AND(INDEX(Settings!$D$2:$D$8,P94)="H",H94=""),"",IF(INDEX(Settings!$D$2:$D$8,P94)="A",A94,IF(INDEX(Settings!$D$2:$D$8,P94)="HA",IF(H94="",A94,H94),H94))+INDEX(Settings!$C$2:$C$8,P94))))</f>
        <v/>
      </c>
      <c r="K94" s="35">
        <f>IF(A94="",IF(B94&lt;&gt;"","Add date / أدخل تاريخ الاستفسار",""),IF(G94="","Set status / اختر الحالة",IF(P94="","Check status / راجع الحالة",IF(COUNT(INDEX(Settings!$C$2:$C$8,P94))=0,"Closed / مغلق",IF(AND(INDEX(Settings!$D$2:$D$8,P94)="H",H94=""),"Add last follow-up date / أدخل تاريخ آخر متابعة",IF(J94&lt;TODAY(),"OVERDUE / متأخر",IF(J94=TODAY(),"DUE TODAY / مستحق اليوم","Upcoming / قادم")))))))</f>
        <v/>
      </c>
      <c r="L94" s="36">
        <f>IF(P94="","",INDEX(Settings!$B$2:$B$8,P94))</f>
        <v/>
      </c>
      <c r="M94" s="37">
        <f>IF(OR(P94="",J94=""),"",IFERROR(SUBSTITUTE(SUBSTITUTE(INDEX(Templates!$C$2:$C$5,INDEX(Settings!$E$2:$E$8,P94)),"[Name]",B94),"[service]",D94),"Check template / راجع القالب"))</f>
        <v/>
      </c>
      <c r="N94" s="38">
        <f>IF(OR(P94="",J94=""),"",IFERROR(SUBSTITUTE(SUBSTITUTE(INDEX(Templates!$D$2:$D$5,INDEX(Settings!$E$2:$E$8,P94)),"[Name]",B94),"[service]",D94),"Check template / راجع القالب"))</f>
        <v/>
      </c>
      <c r="O94">
        <f>IF(OR(P94="",A94=""),"",IF(J94&lt;&gt;"",J94+ROW()/100000,IF(COUNT(INDEX(Settings!$C$2:$C$8,P94))=0,"",A94+ROW()/100000)))</f>
        <v/>
      </c>
      <c r="P94">
        <f>IF(OR(A94="",G94=""),"",IFERROR(MATCH(G94,Settings!$A$2:$A$8,0),""))</f>
        <v/>
      </c>
    </row>
    <row r="95">
      <c r="A95" s="30" t="n"/>
      <c r="B95" s="31" t="n"/>
      <c r="C95" s="31" t="n"/>
      <c r="D95" s="31" t="n"/>
      <c r="E95" s="31" t="n"/>
      <c r="F95" s="32" t="n"/>
      <c r="G95" s="31" t="n"/>
      <c r="H95" s="30" t="n"/>
      <c r="I95" s="33">
        <f>IF(A95="","",MAX(0,TODAY()-A95))</f>
        <v/>
      </c>
      <c r="J95" s="34">
        <f>IF(OR(P95="",A95=""),"",IF(COUNT(INDEX(Settings!$C$2:$C$8,P95))=0,"",IF(AND(INDEX(Settings!$D$2:$D$8,P95)="H",H95=""),"",IF(INDEX(Settings!$D$2:$D$8,P95)="A",A95,IF(INDEX(Settings!$D$2:$D$8,P95)="HA",IF(H95="",A95,H95),H95))+INDEX(Settings!$C$2:$C$8,P95))))</f>
        <v/>
      </c>
      <c r="K95" s="35">
        <f>IF(A95="",IF(B95&lt;&gt;"","Add date / أدخل تاريخ الاستفسار",""),IF(G95="","Set status / اختر الحالة",IF(P95="","Check status / راجع الحالة",IF(COUNT(INDEX(Settings!$C$2:$C$8,P95))=0,"Closed / مغلق",IF(AND(INDEX(Settings!$D$2:$D$8,P95)="H",H95=""),"Add last follow-up date / أدخل تاريخ آخر متابعة",IF(J95&lt;TODAY(),"OVERDUE / متأخر",IF(J95=TODAY(),"DUE TODAY / مستحق اليوم","Upcoming / قادم")))))))</f>
        <v/>
      </c>
      <c r="L95" s="36">
        <f>IF(P95="","",INDEX(Settings!$B$2:$B$8,P95))</f>
        <v/>
      </c>
      <c r="M95" s="37">
        <f>IF(OR(P95="",J95=""),"",IFERROR(SUBSTITUTE(SUBSTITUTE(INDEX(Templates!$C$2:$C$5,INDEX(Settings!$E$2:$E$8,P95)),"[Name]",B95),"[service]",D95),"Check template / راجع القالب"))</f>
        <v/>
      </c>
      <c r="N95" s="38">
        <f>IF(OR(P95="",J95=""),"",IFERROR(SUBSTITUTE(SUBSTITUTE(INDEX(Templates!$D$2:$D$5,INDEX(Settings!$E$2:$E$8,P95)),"[Name]",B95),"[service]",D95),"Check template / راجع القالب"))</f>
        <v/>
      </c>
      <c r="O95">
        <f>IF(OR(P95="",A95=""),"",IF(J95&lt;&gt;"",J95+ROW()/100000,IF(COUNT(INDEX(Settings!$C$2:$C$8,P95))=0,"",A95+ROW()/100000)))</f>
        <v/>
      </c>
      <c r="P95">
        <f>IF(OR(A95="",G95=""),"",IFERROR(MATCH(G95,Settings!$A$2:$A$8,0),""))</f>
        <v/>
      </c>
    </row>
    <row r="96">
      <c r="A96" s="30" t="n"/>
      <c r="B96" s="31" t="n"/>
      <c r="C96" s="31" t="n"/>
      <c r="D96" s="31" t="n"/>
      <c r="E96" s="31" t="n"/>
      <c r="F96" s="32" t="n"/>
      <c r="G96" s="31" t="n"/>
      <c r="H96" s="30" t="n"/>
      <c r="I96" s="33">
        <f>IF(A96="","",MAX(0,TODAY()-A96))</f>
        <v/>
      </c>
      <c r="J96" s="34">
        <f>IF(OR(P96="",A96=""),"",IF(COUNT(INDEX(Settings!$C$2:$C$8,P96))=0,"",IF(AND(INDEX(Settings!$D$2:$D$8,P96)="H",H96=""),"",IF(INDEX(Settings!$D$2:$D$8,P96)="A",A96,IF(INDEX(Settings!$D$2:$D$8,P96)="HA",IF(H96="",A96,H96),H96))+INDEX(Settings!$C$2:$C$8,P96))))</f>
        <v/>
      </c>
      <c r="K96" s="35">
        <f>IF(A96="",IF(B96&lt;&gt;"","Add date / أدخل تاريخ الاستفسار",""),IF(G96="","Set status / اختر الحالة",IF(P96="","Check status / راجع الحالة",IF(COUNT(INDEX(Settings!$C$2:$C$8,P96))=0,"Closed / مغلق",IF(AND(INDEX(Settings!$D$2:$D$8,P96)="H",H96=""),"Add last follow-up date / أدخل تاريخ آخر متابعة",IF(J96&lt;TODAY(),"OVERDUE / متأخر",IF(J96=TODAY(),"DUE TODAY / مستحق اليوم","Upcoming / قادم")))))))</f>
        <v/>
      </c>
      <c r="L96" s="36">
        <f>IF(P96="","",INDEX(Settings!$B$2:$B$8,P96))</f>
        <v/>
      </c>
      <c r="M96" s="37">
        <f>IF(OR(P96="",J96=""),"",IFERROR(SUBSTITUTE(SUBSTITUTE(INDEX(Templates!$C$2:$C$5,INDEX(Settings!$E$2:$E$8,P96)),"[Name]",B96),"[service]",D96),"Check template / راجع القالب"))</f>
        <v/>
      </c>
      <c r="N96" s="38">
        <f>IF(OR(P96="",J96=""),"",IFERROR(SUBSTITUTE(SUBSTITUTE(INDEX(Templates!$D$2:$D$5,INDEX(Settings!$E$2:$E$8,P96)),"[Name]",B96),"[service]",D96),"Check template / راجع القالب"))</f>
        <v/>
      </c>
      <c r="O96">
        <f>IF(OR(P96="",A96=""),"",IF(J96&lt;&gt;"",J96+ROW()/100000,IF(COUNT(INDEX(Settings!$C$2:$C$8,P96))=0,"",A96+ROW()/100000)))</f>
        <v/>
      </c>
      <c r="P96">
        <f>IF(OR(A96="",G96=""),"",IFERROR(MATCH(G96,Settings!$A$2:$A$8,0),""))</f>
        <v/>
      </c>
    </row>
    <row r="97">
      <c r="A97" s="30" t="n"/>
      <c r="B97" s="31" t="n"/>
      <c r="C97" s="31" t="n"/>
      <c r="D97" s="31" t="n"/>
      <c r="E97" s="31" t="n"/>
      <c r="F97" s="32" t="n"/>
      <c r="G97" s="31" t="n"/>
      <c r="H97" s="30" t="n"/>
      <c r="I97" s="33">
        <f>IF(A97="","",MAX(0,TODAY()-A97))</f>
        <v/>
      </c>
      <c r="J97" s="34">
        <f>IF(OR(P97="",A97=""),"",IF(COUNT(INDEX(Settings!$C$2:$C$8,P97))=0,"",IF(AND(INDEX(Settings!$D$2:$D$8,P97)="H",H97=""),"",IF(INDEX(Settings!$D$2:$D$8,P97)="A",A97,IF(INDEX(Settings!$D$2:$D$8,P97)="HA",IF(H97="",A97,H97),H97))+INDEX(Settings!$C$2:$C$8,P97))))</f>
        <v/>
      </c>
      <c r="K97" s="35">
        <f>IF(A97="",IF(B97&lt;&gt;"","Add date / أدخل تاريخ الاستفسار",""),IF(G97="","Set status / اختر الحالة",IF(P97="","Check status / راجع الحالة",IF(COUNT(INDEX(Settings!$C$2:$C$8,P97))=0,"Closed / مغلق",IF(AND(INDEX(Settings!$D$2:$D$8,P97)="H",H97=""),"Add last follow-up date / أدخل تاريخ آخر متابعة",IF(J97&lt;TODAY(),"OVERDUE / متأخر",IF(J97=TODAY(),"DUE TODAY / مستحق اليوم","Upcoming / قادم")))))))</f>
        <v/>
      </c>
      <c r="L97" s="36">
        <f>IF(P97="","",INDEX(Settings!$B$2:$B$8,P97))</f>
        <v/>
      </c>
      <c r="M97" s="37">
        <f>IF(OR(P97="",J97=""),"",IFERROR(SUBSTITUTE(SUBSTITUTE(INDEX(Templates!$C$2:$C$5,INDEX(Settings!$E$2:$E$8,P97)),"[Name]",B97),"[service]",D97),"Check template / راجع القالب"))</f>
        <v/>
      </c>
      <c r="N97" s="38">
        <f>IF(OR(P97="",J97=""),"",IFERROR(SUBSTITUTE(SUBSTITUTE(INDEX(Templates!$D$2:$D$5,INDEX(Settings!$E$2:$E$8,P97)),"[Name]",B97),"[service]",D97),"Check template / راجع القالب"))</f>
        <v/>
      </c>
      <c r="O97">
        <f>IF(OR(P97="",A97=""),"",IF(J97&lt;&gt;"",J97+ROW()/100000,IF(COUNT(INDEX(Settings!$C$2:$C$8,P97))=0,"",A97+ROW()/100000)))</f>
        <v/>
      </c>
      <c r="P97">
        <f>IF(OR(A97="",G97=""),"",IFERROR(MATCH(G97,Settings!$A$2:$A$8,0),""))</f>
        <v/>
      </c>
    </row>
    <row r="98">
      <c r="A98" s="30" t="n"/>
      <c r="B98" s="31" t="n"/>
      <c r="C98" s="31" t="n"/>
      <c r="D98" s="31" t="n"/>
      <c r="E98" s="31" t="n"/>
      <c r="F98" s="32" t="n"/>
      <c r="G98" s="31" t="n"/>
      <c r="H98" s="30" t="n"/>
      <c r="I98" s="33">
        <f>IF(A98="","",MAX(0,TODAY()-A98))</f>
        <v/>
      </c>
      <c r="J98" s="34">
        <f>IF(OR(P98="",A98=""),"",IF(COUNT(INDEX(Settings!$C$2:$C$8,P98))=0,"",IF(AND(INDEX(Settings!$D$2:$D$8,P98)="H",H98=""),"",IF(INDEX(Settings!$D$2:$D$8,P98)="A",A98,IF(INDEX(Settings!$D$2:$D$8,P98)="HA",IF(H98="",A98,H98),H98))+INDEX(Settings!$C$2:$C$8,P98))))</f>
        <v/>
      </c>
      <c r="K98" s="35">
        <f>IF(A98="",IF(B98&lt;&gt;"","Add date / أدخل تاريخ الاستفسار",""),IF(G98="","Set status / اختر الحالة",IF(P98="","Check status / راجع الحالة",IF(COUNT(INDEX(Settings!$C$2:$C$8,P98))=0,"Closed / مغلق",IF(AND(INDEX(Settings!$D$2:$D$8,P98)="H",H98=""),"Add last follow-up date / أدخل تاريخ آخر متابعة",IF(J98&lt;TODAY(),"OVERDUE / متأخر",IF(J98=TODAY(),"DUE TODAY / مستحق اليوم","Upcoming / قادم")))))))</f>
        <v/>
      </c>
      <c r="L98" s="36">
        <f>IF(P98="","",INDEX(Settings!$B$2:$B$8,P98))</f>
        <v/>
      </c>
      <c r="M98" s="37">
        <f>IF(OR(P98="",J98=""),"",IFERROR(SUBSTITUTE(SUBSTITUTE(INDEX(Templates!$C$2:$C$5,INDEX(Settings!$E$2:$E$8,P98)),"[Name]",B98),"[service]",D98),"Check template / راجع القالب"))</f>
        <v/>
      </c>
      <c r="N98" s="38">
        <f>IF(OR(P98="",J98=""),"",IFERROR(SUBSTITUTE(SUBSTITUTE(INDEX(Templates!$D$2:$D$5,INDEX(Settings!$E$2:$E$8,P98)),"[Name]",B98),"[service]",D98),"Check template / راجع القالب"))</f>
        <v/>
      </c>
      <c r="O98">
        <f>IF(OR(P98="",A98=""),"",IF(J98&lt;&gt;"",J98+ROW()/100000,IF(COUNT(INDEX(Settings!$C$2:$C$8,P98))=0,"",A98+ROW()/100000)))</f>
        <v/>
      </c>
      <c r="P98">
        <f>IF(OR(A98="",G98=""),"",IFERROR(MATCH(G98,Settings!$A$2:$A$8,0),""))</f>
        <v/>
      </c>
    </row>
    <row r="99">
      <c r="A99" s="30" t="n"/>
      <c r="B99" s="31" t="n"/>
      <c r="C99" s="31" t="n"/>
      <c r="D99" s="31" t="n"/>
      <c r="E99" s="31" t="n"/>
      <c r="F99" s="32" t="n"/>
      <c r="G99" s="31" t="n"/>
      <c r="H99" s="30" t="n"/>
      <c r="I99" s="33">
        <f>IF(A99="","",MAX(0,TODAY()-A99))</f>
        <v/>
      </c>
      <c r="J99" s="34">
        <f>IF(OR(P99="",A99=""),"",IF(COUNT(INDEX(Settings!$C$2:$C$8,P99))=0,"",IF(AND(INDEX(Settings!$D$2:$D$8,P99)="H",H99=""),"",IF(INDEX(Settings!$D$2:$D$8,P99)="A",A99,IF(INDEX(Settings!$D$2:$D$8,P99)="HA",IF(H99="",A99,H99),H99))+INDEX(Settings!$C$2:$C$8,P99))))</f>
        <v/>
      </c>
      <c r="K99" s="35">
        <f>IF(A99="",IF(B99&lt;&gt;"","Add date / أدخل تاريخ الاستفسار",""),IF(G99="","Set status / اختر الحالة",IF(P99="","Check status / راجع الحالة",IF(COUNT(INDEX(Settings!$C$2:$C$8,P99))=0,"Closed / مغلق",IF(AND(INDEX(Settings!$D$2:$D$8,P99)="H",H99=""),"Add last follow-up date / أدخل تاريخ آخر متابعة",IF(J99&lt;TODAY(),"OVERDUE / متأخر",IF(J99=TODAY(),"DUE TODAY / مستحق اليوم","Upcoming / قادم")))))))</f>
        <v/>
      </c>
      <c r="L99" s="36">
        <f>IF(P99="","",INDEX(Settings!$B$2:$B$8,P99))</f>
        <v/>
      </c>
      <c r="M99" s="37">
        <f>IF(OR(P99="",J99=""),"",IFERROR(SUBSTITUTE(SUBSTITUTE(INDEX(Templates!$C$2:$C$5,INDEX(Settings!$E$2:$E$8,P99)),"[Name]",B99),"[service]",D99),"Check template / راجع القالب"))</f>
        <v/>
      </c>
      <c r="N99" s="38">
        <f>IF(OR(P99="",J99=""),"",IFERROR(SUBSTITUTE(SUBSTITUTE(INDEX(Templates!$D$2:$D$5,INDEX(Settings!$E$2:$E$8,P99)),"[Name]",B99),"[service]",D99),"Check template / راجع القالب"))</f>
        <v/>
      </c>
      <c r="O99">
        <f>IF(OR(P99="",A99=""),"",IF(J99&lt;&gt;"",J99+ROW()/100000,IF(COUNT(INDEX(Settings!$C$2:$C$8,P99))=0,"",A99+ROW()/100000)))</f>
        <v/>
      </c>
      <c r="P99">
        <f>IF(OR(A99="",G99=""),"",IFERROR(MATCH(G99,Settings!$A$2:$A$8,0),""))</f>
        <v/>
      </c>
    </row>
    <row r="100">
      <c r="A100" s="30" t="n"/>
      <c r="B100" s="31" t="n"/>
      <c r="C100" s="31" t="n"/>
      <c r="D100" s="31" t="n"/>
      <c r="E100" s="31" t="n"/>
      <c r="F100" s="32" t="n"/>
      <c r="G100" s="31" t="n"/>
      <c r="H100" s="30" t="n"/>
      <c r="I100" s="33">
        <f>IF(A100="","",MAX(0,TODAY()-A100))</f>
        <v/>
      </c>
      <c r="J100" s="34">
        <f>IF(OR(P100="",A100=""),"",IF(COUNT(INDEX(Settings!$C$2:$C$8,P100))=0,"",IF(AND(INDEX(Settings!$D$2:$D$8,P100)="H",H100=""),"",IF(INDEX(Settings!$D$2:$D$8,P100)="A",A100,IF(INDEX(Settings!$D$2:$D$8,P100)="HA",IF(H100="",A100,H100),H100))+INDEX(Settings!$C$2:$C$8,P100))))</f>
        <v/>
      </c>
      <c r="K100" s="35">
        <f>IF(A100="",IF(B100&lt;&gt;"","Add date / أدخل تاريخ الاستفسار",""),IF(G100="","Set status / اختر الحالة",IF(P100="","Check status / راجع الحالة",IF(COUNT(INDEX(Settings!$C$2:$C$8,P100))=0,"Closed / مغلق",IF(AND(INDEX(Settings!$D$2:$D$8,P100)="H",H100=""),"Add last follow-up date / أدخل تاريخ آخر متابعة",IF(J100&lt;TODAY(),"OVERDUE / متأخر",IF(J100=TODAY(),"DUE TODAY / مستحق اليوم","Upcoming / قادم")))))))</f>
        <v/>
      </c>
      <c r="L100" s="36">
        <f>IF(P100="","",INDEX(Settings!$B$2:$B$8,P100))</f>
        <v/>
      </c>
      <c r="M100" s="37">
        <f>IF(OR(P100="",J100=""),"",IFERROR(SUBSTITUTE(SUBSTITUTE(INDEX(Templates!$C$2:$C$5,INDEX(Settings!$E$2:$E$8,P100)),"[Name]",B100),"[service]",D100),"Check template / راجع القالب"))</f>
        <v/>
      </c>
      <c r="N100" s="38">
        <f>IF(OR(P100="",J100=""),"",IFERROR(SUBSTITUTE(SUBSTITUTE(INDEX(Templates!$D$2:$D$5,INDEX(Settings!$E$2:$E$8,P100)),"[Name]",B100),"[service]",D100),"Check template / راجع القالب"))</f>
        <v/>
      </c>
      <c r="O100">
        <f>IF(OR(P100="",A100=""),"",IF(J100&lt;&gt;"",J100+ROW()/100000,IF(COUNT(INDEX(Settings!$C$2:$C$8,P100))=0,"",A100+ROW()/100000)))</f>
        <v/>
      </c>
      <c r="P100">
        <f>IF(OR(A100="",G100=""),"",IFERROR(MATCH(G100,Settings!$A$2:$A$8,0),""))</f>
        <v/>
      </c>
    </row>
    <row r="101">
      <c r="A101" s="30" t="n"/>
      <c r="B101" s="31" t="n"/>
      <c r="C101" s="31" t="n"/>
      <c r="D101" s="31" t="n"/>
      <c r="E101" s="31" t="n"/>
      <c r="F101" s="32" t="n"/>
      <c r="G101" s="31" t="n"/>
      <c r="H101" s="30" t="n"/>
      <c r="I101" s="33">
        <f>IF(A101="","",MAX(0,TODAY()-A101))</f>
        <v/>
      </c>
      <c r="J101" s="34">
        <f>IF(OR(P101="",A101=""),"",IF(COUNT(INDEX(Settings!$C$2:$C$8,P101))=0,"",IF(AND(INDEX(Settings!$D$2:$D$8,P101)="H",H101=""),"",IF(INDEX(Settings!$D$2:$D$8,P101)="A",A101,IF(INDEX(Settings!$D$2:$D$8,P101)="HA",IF(H101="",A101,H101),H101))+INDEX(Settings!$C$2:$C$8,P101))))</f>
        <v/>
      </c>
      <c r="K101" s="35">
        <f>IF(A101="",IF(B101&lt;&gt;"","Add date / أدخل تاريخ الاستفسار",""),IF(G101="","Set status / اختر الحالة",IF(P101="","Check status / راجع الحالة",IF(COUNT(INDEX(Settings!$C$2:$C$8,P101))=0,"Closed / مغلق",IF(AND(INDEX(Settings!$D$2:$D$8,P101)="H",H101=""),"Add last follow-up date / أدخل تاريخ آخر متابعة",IF(J101&lt;TODAY(),"OVERDUE / متأخر",IF(J101=TODAY(),"DUE TODAY / مستحق اليوم","Upcoming / قادم")))))))</f>
        <v/>
      </c>
      <c r="L101" s="36">
        <f>IF(P101="","",INDEX(Settings!$B$2:$B$8,P101))</f>
        <v/>
      </c>
      <c r="M101" s="37">
        <f>IF(OR(P101="",J101=""),"",IFERROR(SUBSTITUTE(SUBSTITUTE(INDEX(Templates!$C$2:$C$5,INDEX(Settings!$E$2:$E$8,P101)),"[Name]",B101),"[service]",D101),"Check template / راجع القالب"))</f>
        <v/>
      </c>
      <c r="N101" s="38">
        <f>IF(OR(P101="",J101=""),"",IFERROR(SUBSTITUTE(SUBSTITUTE(INDEX(Templates!$D$2:$D$5,INDEX(Settings!$E$2:$E$8,P101)),"[Name]",B101),"[service]",D101),"Check template / راجع القالب"))</f>
        <v/>
      </c>
      <c r="O101">
        <f>IF(OR(P101="",A101=""),"",IF(J101&lt;&gt;"",J101+ROW()/100000,IF(COUNT(INDEX(Settings!$C$2:$C$8,P101))=0,"",A101+ROW()/100000)))</f>
        <v/>
      </c>
      <c r="P101">
        <f>IF(OR(A101="",G101=""),"",IFERROR(MATCH(G101,Settings!$A$2:$A$8,0),""))</f>
        <v/>
      </c>
    </row>
    <row r="102">
      <c r="A102" s="30" t="n"/>
      <c r="B102" s="31" t="n"/>
      <c r="C102" s="31" t="n"/>
      <c r="D102" s="31" t="n"/>
      <c r="E102" s="31" t="n"/>
      <c r="F102" s="32" t="n"/>
      <c r="G102" s="31" t="n"/>
      <c r="H102" s="30" t="n"/>
      <c r="I102" s="33">
        <f>IF(A102="","",MAX(0,TODAY()-A102))</f>
        <v/>
      </c>
      <c r="J102" s="34">
        <f>IF(OR(P102="",A102=""),"",IF(COUNT(INDEX(Settings!$C$2:$C$8,P102))=0,"",IF(AND(INDEX(Settings!$D$2:$D$8,P102)="H",H102=""),"",IF(INDEX(Settings!$D$2:$D$8,P102)="A",A102,IF(INDEX(Settings!$D$2:$D$8,P102)="HA",IF(H102="",A102,H102),H102))+INDEX(Settings!$C$2:$C$8,P102))))</f>
        <v/>
      </c>
      <c r="K102" s="35">
        <f>IF(A102="",IF(B102&lt;&gt;"","Add date / أدخل تاريخ الاستفسار",""),IF(G102="","Set status / اختر الحالة",IF(P102="","Check status / راجع الحالة",IF(COUNT(INDEX(Settings!$C$2:$C$8,P102))=0,"Closed / مغلق",IF(AND(INDEX(Settings!$D$2:$D$8,P102)="H",H102=""),"Add last follow-up date / أدخل تاريخ آخر متابعة",IF(J102&lt;TODAY(),"OVERDUE / متأخر",IF(J102=TODAY(),"DUE TODAY / مستحق اليوم","Upcoming / قادم")))))))</f>
        <v/>
      </c>
      <c r="L102" s="36">
        <f>IF(P102="","",INDEX(Settings!$B$2:$B$8,P102))</f>
        <v/>
      </c>
      <c r="M102" s="37">
        <f>IF(OR(P102="",J102=""),"",IFERROR(SUBSTITUTE(SUBSTITUTE(INDEX(Templates!$C$2:$C$5,INDEX(Settings!$E$2:$E$8,P102)),"[Name]",B102),"[service]",D102),"Check template / راجع القالب"))</f>
        <v/>
      </c>
      <c r="N102" s="38">
        <f>IF(OR(P102="",J102=""),"",IFERROR(SUBSTITUTE(SUBSTITUTE(INDEX(Templates!$D$2:$D$5,INDEX(Settings!$E$2:$E$8,P102)),"[Name]",B102),"[service]",D102),"Check template / راجع القالب"))</f>
        <v/>
      </c>
      <c r="O102">
        <f>IF(OR(P102="",A102=""),"",IF(J102&lt;&gt;"",J102+ROW()/100000,IF(COUNT(INDEX(Settings!$C$2:$C$8,P102))=0,"",A102+ROW()/100000)))</f>
        <v/>
      </c>
      <c r="P102">
        <f>IF(OR(A102="",G102=""),"",IFERROR(MATCH(G102,Settings!$A$2:$A$8,0),""))</f>
        <v/>
      </c>
    </row>
    <row r="103">
      <c r="A103" s="30" t="n"/>
      <c r="B103" s="31" t="n"/>
      <c r="C103" s="31" t="n"/>
      <c r="D103" s="31" t="n"/>
      <c r="E103" s="31" t="n"/>
      <c r="F103" s="32" t="n"/>
      <c r="G103" s="31" t="n"/>
      <c r="H103" s="30" t="n"/>
      <c r="I103" s="33">
        <f>IF(A103="","",MAX(0,TODAY()-A103))</f>
        <v/>
      </c>
      <c r="J103" s="34">
        <f>IF(OR(P103="",A103=""),"",IF(COUNT(INDEX(Settings!$C$2:$C$8,P103))=0,"",IF(AND(INDEX(Settings!$D$2:$D$8,P103)="H",H103=""),"",IF(INDEX(Settings!$D$2:$D$8,P103)="A",A103,IF(INDEX(Settings!$D$2:$D$8,P103)="HA",IF(H103="",A103,H103),H103))+INDEX(Settings!$C$2:$C$8,P103))))</f>
        <v/>
      </c>
      <c r="K103" s="35">
        <f>IF(A103="",IF(B103&lt;&gt;"","Add date / أدخل تاريخ الاستفسار",""),IF(G103="","Set status / اختر الحالة",IF(P103="","Check status / راجع الحالة",IF(COUNT(INDEX(Settings!$C$2:$C$8,P103))=0,"Closed / مغلق",IF(AND(INDEX(Settings!$D$2:$D$8,P103)="H",H103=""),"Add last follow-up date / أدخل تاريخ آخر متابعة",IF(J103&lt;TODAY(),"OVERDUE / متأخر",IF(J103=TODAY(),"DUE TODAY / مستحق اليوم","Upcoming / قادم")))))))</f>
        <v/>
      </c>
      <c r="L103" s="36">
        <f>IF(P103="","",INDEX(Settings!$B$2:$B$8,P103))</f>
        <v/>
      </c>
      <c r="M103" s="37">
        <f>IF(OR(P103="",J103=""),"",IFERROR(SUBSTITUTE(SUBSTITUTE(INDEX(Templates!$C$2:$C$5,INDEX(Settings!$E$2:$E$8,P103)),"[Name]",B103),"[service]",D103),"Check template / راجع القالب"))</f>
        <v/>
      </c>
      <c r="N103" s="38">
        <f>IF(OR(P103="",J103=""),"",IFERROR(SUBSTITUTE(SUBSTITUTE(INDEX(Templates!$D$2:$D$5,INDEX(Settings!$E$2:$E$8,P103)),"[Name]",B103),"[service]",D103),"Check template / راجع القالب"))</f>
        <v/>
      </c>
      <c r="O103">
        <f>IF(OR(P103="",A103=""),"",IF(J103&lt;&gt;"",J103+ROW()/100000,IF(COUNT(INDEX(Settings!$C$2:$C$8,P103))=0,"",A103+ROW()/100000)))</f>
        <v/>
      </c>
      <c r="P103">
        <f>IF(OR(A103="",G103=""),"",IFERROR(MATCH(G103,Settings!$A$2:$A$8,0),""))</f>
        <v/>
      </c>
    </row>
    <row r="104">
      <c r="A104" s="30" t="n"/>
      <c r="B104" s="31" t="n"/>
      <c r="C104" s="31" t="n"/>
      <c r="D104" s="31" t="n"/>
      <c r="E104" s="31" t="n"/>
      <c r="F104" s="32" t="n"/>
      <c r="G104" s="31" t="n"/>
      <c r="H104" s="30" t="n"/>
      <c r="I104" s="33">
        <f>IF(A104="","",MAX(0,TODAY()-A104))</f>
        <v/>
      </c>
      <c r="J104" s="34">
        <f>IF(OR(P104="",A104=""),"",IF(COUNT(INDEX(Settings!$C$2:$C$8,P104))=0,"",IF(AND(INDEX(Settings!$D$2:$D$8,P104)="H",H104=""),"",IF(INDEX(Settings!$D$2:$D$8,P104)="A",A104,IF(INDEX(Settings!$D$2:$D$8,P104)="HA",IF(H104="",A104,H104),H104))+INDEX(Settings!$C$2:$C$8,P104))))</f>
        <v/>
      </c>
      <c r="K104" s="35">
        <f>IF(A104="",IF(B104&lt;&gt;"","Add date / أدخل تاريخ الاستفسار",""),IF(G104="","Set status / اختر الحالة",IF(P104="","Check status / راجع الحالة",IF(COUNT(INDEX(Settings!$C$2:$C$8,P104))=0,"Closed / مغلق",IF(AND(INDEX(Settings!$D$2:$D$8,P104)="H",H104=""),"Add last follow-up date / أدخل تاريخ آخر متابعة",IF(J104&lt;TODAY(),"OVERDUE / متأخر",IF(J104=TODAY(),"DUE TODAY / مستحق اليوم","Upcoming / قادم")))))))</f>
        <v/>
      </c>
      <c r="L104" s="36">
        <f>IF(P104="","",INDEX(Settings!$B$2:$B$8,P104))</f>
        <v/>
      </c>
      <c r="M104" s="37">
        <f>IF(OR(P104="",J104=""),"",IFERROR(SUBSTITUTE(SUBSTITUTE(INDEX(Templates!$C$2:$C$5,INDEX(Settings!$E$2:$E$8,P104)),"[Name]",B104),"[service]",D104),"Check template / راجع القالب"))</f>
        <v/>
      </c>
      <c r="N104" s="38">
        <f>IF(OR(P104="",J104=""),"",IFERROR(SUBSTITUTE(SUBSTITUTE(INDEX(Templates!$D$2:$D$5,INDEX(Settings!$E$2:$E$8,P104)),"[Name]",B104),"[service]",D104),"Check template / راجع القالب"))</f>
        <v/>
      </c>
      <c r="O104">
        <f>IF(OR(P104="",A104=""),"",IF(J104&lt;&gt;"",J104+ROW()/100000,IF(COUNT(INDEX(Settings!$C$2:$C$8,P104))=0,"",A104+ROW()/100000)))</f>
        <v/>
      </c>
      <c r="P104">
        <f>IF(OR(A104="",G104=""),"",IFERROR(MATCH(G104,Settings!$A$2:$A$8,0),""))</f>
        <v/>
      </c>
    </row>
    <row r="105">
      <c r="A105" s="30" t="n"/>
      <c r="B105" s="31" t="n"/>
      <c r="C105" s="31" t="n"/>
      <c r="D105" s="31" t="n"/>
      <c r="E105" s="31" t="n"/>
      <c r="F105" s="32" t="n"/>
      <c r="G105" s="31" t="n"/>
      <c r="H105" s="30" t="n"/>
      <c r="I105" s="33">
        <f>IF(A105="","",MAX(0,TODAY()-A105))</f>
        <v/>
      </c>
      <c r="J105" s="34">
        <f>IF(OR(P105="",A105=""),"",IF(COUNT(INDEX(Settings!$C$2:$C$8,P105))=0,"",IF(AND(INDEX(Settings!$D$2:$D$8,P105)="H",H105=""),"",IF(INDEX(Settings!$D$2:$D$8,P105)="A",A105,IF(INDEX(Settings!$D$2:$D$8,P105)="HA",IF(H105="",A105,H105),H105))+INDEX(Settings!$C$2:$C$8,P105))))</f>
        <v/>
      </c>
      <c r="K105" s="35">
        <f>IF(A105="",IF(B105&lt;&gt;"","Add date / أدخل تاريخ الاستفسار",""),IF(G105="","Set status / اختر الحالة",IF(P105="","Check status / راجع الحالة",IF(COUNT(INDEX(Settings!$C$2:$C$8,P105))=0,"Closed / مغلق",IF(AND(INDEX(Settings!$D$2:$D$8,P105)="H",H105=""),"Add last follow-up date / أدخل تاريخ آخر متابعة",IF(J105&lt;TODAY(),"OVERDUE / متأخر",IF(J105=TODAY(),"DUE TODAY / مستحق اليوم","Upcoming / قادم")))))))</f>
        <v/>
      </c>
      <c r="L105" s="36">
        <f>IF(P105="","",INDEX(Settings!$B$2:$B$8,P105))</f>
        <v/>
      </c>
      <c r="M105" s="37">
        <f>IF(OR(P105="",J105=""),"",IFERROR(SUBSTITUTE(SUBSTITUTE(INDEX(Templates!$C$2:$C$5,INDEX(Settings!$E$2:$E$8,P105)),"[Name]",B105),"[service]",D105),"Check template / راجع القالب"))</f>
        <v/>
      </c>
      <c r="N105" s="38">
        <f>IF(OR(P105="",J105=""),"",IFERROR(SUBSTITUTE(SUBSTITUTE(INDEX(Templates!$D$2:$D$5,INDEX(Settings!$E$2:$E$8,P105)),"[Name]",B105),"[service]",D105),"Check template / راجع القالب"))</f>
        <v/>
      </c>
      <c r="O105">
        <f>IF(OR(P105="",A105=""),"",IF(J105&lt;&gt;"",J105+ROW()/100000,IF(COUNT(INDEX(Settings!$C$2:$C$8,P105))=0,"",A105+ROW()/100000)))</f>
        <v/>
      </c>
      <c r="P105">
        <f>IF(OR(A105="",G105=""),"",IFERROR(MATCH(G105,Settings!$A$2:$A$8,0),""))</f>
        <v/>
      </c>
    </row>
    <row r="106">
      <c r="A106" s="30" t="n"/>
      <c r="B106" s="31" t="n"/>
      <c r="C106" s="31" t="n"/>
      <c r="D106" s="31" t="n"/>
      <c r="E106" s="31" t="n"/>
      <c r="F106" s="32" t="n"/>
      <c r="G106" s="31" t="n"/>
      <c r="H106" s="30" t="n"/>
      <c r="I106" s="33">
        <f>IF(A106="","",MAX(0,TODAY()-A106))</f>
        <v/>
      </c>
      <c r="J106" s="34">
        <f>IF(OR(P106="",A106=""),"",IF(COUNT(INDEX(Settings!$C$2:$C$8,P106))=0,"",IF(AND(INDEX(Settings!$D$2:$D$8,P106)="H",H106=""),"",IF(INDEX(Settings!$D$2:$D$8,P106)="A",A106,IF(INDEX(Settings!$D$2:$D$8,P106)="HA",IF(H106="",A106,H106),H106))+INDEX(Settings!$C$2:$C$8,P106))))</f>
        <v/>
      </c>
      <c r="K106" s="35">
        <f>IF(A106="",IF(B106&lt;&gt;"","Add date / أدخل تاريخ الاستفسار",""),IF(G106="","Set status / اختر الحالة",IF(P106="","Check status / راجع الحالة",IF(COUNT(INDEX(Settings!$C$2:$C$8,P106))=0,"Closed / مغلق",IF(AND(INDEX(Settings!$D$2:$D$8,P106)="H",H106=""),"Add last follow-up date / أدخل تاريخ آخر متابعة",IF(J106&lt;TODAY(),"OVERDUE / متأخر",IF(J106=TODAY(),"DUE TODAY / مستحق اليوم","Upcoming / قادم")))))))</f>
        <v/>
      </c>
      <c r="L106" s="36">
        <f>IF(P106="","",INDEX(Settings!$B$2:$B$8,P106))</f>
        <v/>
      </c>
      <c r="M106" s="37">
        <f>IF(OR(P106="",J106=""),"",IFERROR(SUBSTITUTE(SUBSTITUTE(INDEX(Templates!$C$2:$C$5,INDEX(Settings!$E$2:$E$8,P106)),"[Name]",B106),"[service]",D106),"Check template / راجع القالب"))</f>
        <v/>
      </c>
      <c r="N106" s="38">
        <f>IF(OR(P106="",J106=""),"",IFERROR(SUBSTITUTE(SUBSTITUTE(INDEX(Templates!$D$2:$D$5,INDEX(Settings!$E$2:$E$8,P106)),"[Name]",B106),"[service]",D106),"Check template / راجع القالب"))</f>
        <v/>
      </c>
      <c r="O106">
        <f>IF(OR(P106="",A106=""),"",IF(J106&lt;&gt;"",J106+ROW()/100000,IF(COUNT(INDEX(Settings!$C$2:$C$8,P106))=0,"",A106+ROW()/100000)))</f>
        <v/>
      </c>
      <c r="P106">
        <f>IF(OR(A106="",G106=""),"",IFERROR(MATCH(G106,Settings!$A$2:$A$8,0),""))</f>
        <v/>
      </c>
    </row>
    <row r="107">
      <c r="A107" s="30" t="n"/>
      <c r="B107" s="31" t="n"/>
      <c r="C107" s="31" t="n"/>
      <c r="D107" s="31" t="n"/>
      <c r="E107" s="31" t="n"/>
      <c r="F107" s="32" t="n"/>
      <c r="G107" s="31" t="n"/>
      <c r="H107" s="30" t="n"/>
      <c r="I107" s="33">
        <f>IF(A107="","",MAX(0,TODAY()-A107))</f>
        <v/>
      </c>
      <c r="J107" s="34">
        <f>IF(OR(P107="",A107=""),"",IF(COUNT(INDEX(Settings!$C$2:$C$8,P107))=0,"",IF(AND(INDEX(Settings!$D$2:$D$8,P107)="H",H107=""),"",IF(INDEX(Settings!$D$2:$D$8,P107)="A",A107,IF(INDEX(Settings!$D$2:$D$8,P107)="HA",IF(H107="",A107,H107),H107))+INDEX(Settings!$C$2:$C$8,P107))))</f>
        <v/>
      </c>
      <c r="K107" s="35">
        <f>IF(A107="",IF(B107&lt;&gt;"","Add date / أدخل تاريخ الاستفسار",""),IF(G107="","Set status / اختر الحالة",IF(P107="","Check status / راجع الحالة",IF(COUNT(INDEX(Settings!$C$2:$C$8,P107))=0,"Closed / مغلق",IF(AND(INDEX(Settings!$D$2:$D$8,P107)="H",H107=""),"Add last follow-up date / أدخل تاريخ آخر متابعة",IF(J107&lt;TODAY(),"OVERDUE / متأخر",IF(J107=TODAY(),"DUE TODAY / مستحق اليوم","Upcoming / قادم")))))))</f>
        <v/>
      </c>
      <c r="L107" s="36">
        <f>IF(P107="","",INDEX(Settings!$B$2:$B$8,P107))</f>
        <v/>
      </c>
      <c r="M107" s="37">
        <f>IF(OR(P107="",J107=""),"",IFERROR(SUBSTITUTE(SUBSTITUTE(INDEX(Templates!$C$2:$C$5,INDEX(Settings!$E$2:$E$8,P107)),"[Name]",B107),"[service]",D107),"Check template / راجع القالب"))</f>
        <v/>
      </c>
      <c r="N107" s="38">
        <f>IF(OR(P107="",J107=""),"",IFERROR(SUBSTITUTE(SUBSTITUTE(INDEX(Templates!$D$2:$D$5,INDEX(Settings!$E$2:$E$8,P107)),"[Name]",B107),"[service]",D107),"Check template / راجع القالب"))</f>
        <v/>
      </c>
      <c r="O107">
        <f>IF(OR(P107="",A107=""),"",IF(J107&lt;&gt;"",J107+ROW()/100000,IF(COUNT(INDEX(Settings!$C$2:$C$8,P107))=0,"",A107+ROW()/100000)))</f>
        <v/>
      </c>
      <c r="P107">
        <f>IF(OR(A107="",G107=""),"",IFERROR(MATCH(G107,Settings!$A$2:$A$8,0),""))</f>
        <v/>
      </c>
    </row>
    <row r="108">
      <c r="A108" s="30" t="n"/>
      <c r="B108" s="31" t="n"/>
      <c r="C108" s="31" t="n"/>
      <c r="D108" s="31" t="n"/>
      <c r="E108" s="31" t="n"/>
      <c r="F108" s="32" t="n"/>
      <c r="G108" s="31" t="n"/>
      <c r="H108" s="30" t="n"/>
      <c r="I108" s="33">
        <f>IF(A108="","",MAX(0,TODAY()-A108))</f>
        <v/>
      </c>
      <c r="J108" s="34">
        <f>IF(OR(P108="",A108=""),"",IF(COUNT(INDEX(Settings!$C$2:$C$8,P108))=0,"",IF(AND(INDEX(Settings!$D$2:$D$8,P108)="H",H108=""),"",IF(INDEX(Settings!$D$2:$D$8,P108)="A",A108,IF(INDEX(Settings!$D$2:$D$8,P108)="HA",IF(H108="",A108,H108),H108))+INDEX(Settings!$C$2:$C$8,P108))))</f>
        <v/>
      </c>
      <c r="K108" s="35">
        <f>IF(A108="",IF(B108&lt;&gt;"","Add date / أدخل تاريخ الاستفسار",""),IF(G108="","Set status / اختر الحالة",IF(P108="","Check status / راجع الحالة",IF(COUNT(INDEX(Settings!$C$2:$C$8,P108))=0,"Closed / مغلق",IF(AND(INDEX(Settings!$D$2:$D$8,P108)="H",H108=""),"Add last follow-up date / أدخل تاريخ آخر متابعة",IF(J108&lt;TODAY(),"OVERDUE / متأخر",IF(J108=TODAY(),"DUE TODAY / مستحق اليوم","Upcoming / قادم")))))))</f>
        <v/>
      </c>
      <c r="L108" s="36">
        <f>IF(P108="","",INDEX(Settings!$B$2:$B$8,P108))</f>
        <v/>
      </c>
      <c r="M108" s="37">
        <f>IF(OR(P108="",J108=""),"",IFERROR(SUBSTITUTE(SUBSTITUTE(INDEX(Templates!$C$2:$C$5,INDEX(Settings!$E$2:$E$8,P108)),"[Name]",B108),"[service]",D108),"Check template / راجع القالب"))</f>
        <v/>
      </c>
      <c r="N108" s="38">
        <f>IF(OR(P108="",J108=""),"",IFERROR(SUBSTITUTE(SUBSTITUTE(INDEX(Templates!$D$2:$D$5,INDEX(Settings!$E$2:$E$8,P108)),"[Name]",B108),"[service]",D108),"Check template / راجع القالب"))</f>
        <v/>
      </c>
      <c r="O108">
        <f>IF(OR(P108="",A108=""),"",IF(J108&lt;&gt;"",J108+ROW()/100000,IF(COUNT(INDEX(Settings!$C$2:$C$8,P108))=0,"",A108+ROW()/100000)))</f>
        <v/>
      </c>
      <c r="P108">
        <f>IF(OR(A108="",G108=""),"",IFERROR(MATCH(G108,Settings!$A$2:$A$8,0),""))</f>
        <v/>
      </c>
    </row>
    <row r="109">
      <c r="A109" s="30" t="n"/>
      <c r="B109" s="31" t="n"/>
      <c r="C109" s="31" t="n"/>
      <c r="D109" s="31" t="n"/>
      <c r="E109" s="31" t="n"/>
      <c r="F109" s="32" t="n"/>
      <c r="G109" s="31" t="n"/>
      <c r="H109" s="30" t="n"/>
      <c r="I109" s="33">
        <f>IF(A109="","",MAX(0,TODAY()-A109))</f>
        <v/>
      </c>
      <c r="J109" s="34">
        <f>IF(OR(P109="",A109=""),"",IF(COUNT(INDEX(Settings!$C$2:$C$8,P109))=0,"",IF(AND(INDEX(Settings!$D$2:$D$8,P109)="H",H109=""),"",IF(INDEX(Settings!$D$2:$D$8,P109)="A",A109,IF(INDEX(Settings!$D$2:$D$8,P109)="HA",IF(H109="",A109,H109),H109))+INDEX(Settings!$C$2:$C$8,P109))))</f>
        <v/>
      </c>
      <c r="K109" s="35">
        <f>IF(A109="",IF(B109&lt;&gt;"","Add date / أدخل تاريخ الاستفسار",""),IF(G109="","Set status / اختر الحالة",IF(P109="","Check status / راجع الحالة",IF(COUNT(INDEX(Settings!$C$2:$C$8,P109))=0,"Closed / مغلق",IF(AND(INDEX(Settings!$D$2:$D$8,P109)="H",H109=""),"Add last follow-up date / أدخل تاريخ آخر متابعة",IF(J109&lt;TODAY(),"OVERDUE / متأخر",IF(J109=TODAY(),"DUE TODAY / مستحق اليوم","Upcoming / قادم")))))))</f>
        <v/>
      </c>
      <c r="L109" s="36">
        <f>IF(P109="","",INDEX(Settings!$B$2:$B$8,P109))</f>
        <v/>
      </c>
      <c r="M109" s="37">
        <f>IF(OR(P109="",J109=""),"",IFERROR(SUBSTITUTE(SUBSTITUTE(INDEX(Templates!$C$2:$C$5,INDEX(Settings!$E$2:$E$8,P109)),"[Name]",B109),"[service]",D109),"Check template / راجع القالب"))</f>
        <v/>
      </c>
      <c r="N109" s="38">
        <f>IF(OR(P109="",J109=""),"",IFERROR(SUBSTITUTE(SUBSTITUTE(INDEX(Templates!$D$2:$D$5,INDEX(Settings!$E$2:$E$8,P109)),"[Name]",B109),"[service]",D109),"Check template / راجع القالب"))</f>
        <v/>
      </c>
      <c r="O109">
        <f>IF(OR(P109="",A109=""),"",IF(J109&lt;&gt;"",J109+ROW()/100000,IF(COUNT(INDEX(Settings!$C$2:$C$8,P109))=0,"",A109+ROW()/100000)))</f>
        <v/>
      </c>
      <c r="P109">
        <f>IF(OR(A109="",G109=""),"",IFERROR(MATCH(G109,Settings!$A$2:$A$8,0),""))</f>
        <v/>
      </c>
    </row>
    <row r="110">
      <c r="A110" s="30" t="n"/>
      <c r="B110" s="31" t="n"/>
      <c r="C110" s="31" t="n"/>
      <c r="D110" s="31" t="n"/>
      <c r="E110" s="31" t="n"/>
      <c r="F110" s="32" t="n"/>
      <c r="G110" s="31" t="n"/>
      <c r="H110" s="30" t="n"/>
      <c r="I110" s="33">
        <f>IF(A110="","",MAX(0,TODAY()-A110))</f>
        <v/>
      </c>
      <c r="J110" s="34">
        <f>IF(OR(P110="",A110=""),"",IF(COUNT(INDEX(Settings!$C$2:$C$8,P110))=0,"",IF(AND(INDEX(Settings!$D$2:$D$8,P110)="H",H110=""),"",IF(INDEX(Settings!$D$2:$D$8,P110)="A",A110,IF(INDEX(Settings!$D$2:$D$8,P110)="HA",IF(H110="",A110,H110),H110))+INDEX(Settings!$C$2:$C$8,P110))))</f>
        <v/>
      </c>
      <c r="K110" s="35">
        <f>IF(A110="",IF(B110&lt;&gt;"","Add date / أدخل تاريخ الاستفسار",""),IF(G110="","Set status / اختر الحالة",IF(P110="","Check status / راجع الحالة",IF(COUNT(INDEX(Settings!$C$2:$C$8,P110))=0,"Closed / مغلق",IF(AND(INDEX(Settings!$D$2:$D$8,P110)="H",H110=""),"Add last follow-up date / أدخل تاريخ آخر متابعة",IF(J110&lt;TODAY(),"OVERDUE / متأخر",IF(J110=TODAY(),"DUE TODAY / مستحق اليوم","Upcoming / قادم")))))))</f>
        <v/>
      </c>
      <c r="L110" s="36">
        <f>IF(P110="","",INDEX(Settings!$B$2:$B$8,P110))</f>
        <v/>
      </c>
      <c r="M110" s="37">
        <f>IF(OR(P110="",J110=""),"",IFERROR(SUBSTITUTE(SUBSTITUTE(INDEX(Templates!$C$2:$C$5,INDEX(Settings!$E$2:$E$8,P110)),"[Name]",B110),"[service]",D110),"Check template / راجع القالب"))</f>
        <v/>
      </c>
      <c r="N110" s="38">
        <f>IF(OR(P110="",J110=""),"",IFERROR(SUBSTITUTE(SUBSTITUTE(INDEX(Templates!$D$2:$D$5,INDEX(Settings!$E$2:$E$8,P110)),"[Name]",B110),"[service]",D110),"Check template / راجع القالب"))</f>
        <v/>
      </c>
      <c r="O110">
        <f>IF(OR(P110="",A110=""),"",IF(J110&lt;&gt;"",J110+ROW()/100000,IF(COUNT(INDEX(Settings!$C$2:$C$8,P110))=0,"",A110+ROW()/100000)))</f>
        <v/>
      </c>
      <c r="P110">
        <f>IF(OR(A110="",G110=""),"",IFERROR(MATCH(G110,Settings!$A$2:$A$8,0),""))</f>
        <v/>
      </c>
    </row>
    <row r="111">
      <c r="A111" s="30" t="n"/>
      <c r="B111" s="31" t="n"/>
      <c r="C111" s="31" t="n"/>
      <c r="D111" s="31" t="n"/>
      <c r="E111" s="31" t="n"/>
      <c r="F111" s="32" t="n"/>
      <c r="G111" s="31" t="n"/>
      <c r="H111" s="30" t="n"/>
      <c r="I111" s="33">
        <f>IF(A111="","",MAX(0,TODAY()-A111))</f>
        <v/>
      </c>
      <c r="J111" s="34">
        <f>IF(OR(P111="",A111=""),"",IF(COUNT(INDEX(Settings!$C$2:$C$8,P111))=0,"",IF(AND(INDEX(Settings!$D$2:$D$8,P111)="H",H111=""),"",IF(INDEX(Settings!$D$2:$D$8,P111)="A",A111,IF(INDEX(Settings!$D$2:$D$8,P111)="HA",IF(H111="",A111,H111),H111))+INDEX(Settings!$C$2:$C$8,P111))))</f>
        <v/>
      </c>
      <c r="K111" s="35">
        <f>IF(A111="",IF(B111&lt;&gt;"","Add date / أدخل تاريخ الاستفسار",""),IF(G111="","Set status / اختر الحالة",IF(P111="","Check status / راجع الحالة",IF(COUNT(INDEX(Settings!$C$2:$C$8,P111))=0,"Closed / مغلق",IF(AND(INDEX(Settings!$D$2:$D$8,P111)="H",H111=""),"Add last follow-up date / أدخل تاريخ آخر متابعة",IF(J111&lt;TODAY(),"OVERDUE / متأخر",IF(J111=TODAY(),"DUE TODAY / مستحق اليوم","Upcoming / قادم")))))))</f>
        <v/>
      </c>
      <c r="L111" s="36">
        <f>IF(P111="","",INDEX(Settings!$B$2:$B$8,P111))</f>
        <v/>
      </c>
      <c r="M111" s="37">
        <f>IF(OR(P111="",J111=""),"",IFERROR(SUBSTITUTE(SUBSTITUTE(INDEX(Templates!$C$2:$C$5,INDEX(Settings!$E$2:$E$8,P111)),"[Name]",B111),"[service]",D111),"Check template / راجع القالب"))</f>
        <v/>
      </c>
      <c r="N111" s="38">
        <f>IF(OR(P111="",J111=""),"",IFERROR(SUBSTITUTE(SUBSTITUTE(INDEX(Templates!$D$2:$D$5,INDEX(Settings!$E$2:$E$8,P111)),"[Name]",B111),"[service]",D111),"Check template / راجع القالب"))</f>
        <v/>
      </c>
      <c r="O111">
        <f>IF(OR(P111="",A111=""),"",IF(J111&lt;&gt;"",J111+ROW()/100000,IF(COUNT(INDEX(Settings!$C$2:$C$8,P111))=0,"",A111+ROW()/100000)))</f>
        <v/>
      </c>
      <c r="P111">
        <f>IF(OR(A111="",G111=""),"",IFERROR(MATCH(G111,Settings!$A$2:$A$8,0),""))</f>
        <v/>
      </c>
    </row>
    <row r="112">
      <c r="A112" s="30" t="n"/>
      <c r="B112" s="31" t="n"/>
      <c r="C112" s="31" t="n"/>
      <c r="D112" s="31" t="n"/>
      <c r="E112" s="31" t="n"/>
      <c r="F112" s="32" t="n"/>
      <c r="G112" s="31" t="n"/>
      <c r="H112" s="30" t="n"/>
      <c r="I112" s="33">
        <f>IF(A112="","",MAX(0,TODAY()-A112))</f>
        <v/>
      </c>
      <c r="J112" s="34">
        <f>IF(OR(P112="",A112=""),"",IF(COUNT(INDEX(Settings!$C$2:$C$8,P112))=0,"",IF(AND(INDEX(Settings!$D$2:$D$8,P112)="H",H112=""),"",IF(INDEX(Settings!$D$2:$D$8,P112)="A",A112,IF(INDEX(Settings!$D$2:$D$8,P112)="HA",IF(H112="",A112,H112),H112))+INDEX(Settings!$C$2:$C$8,P112))))</f>
        <v/>
      </c>
      <c r="K112" s="35">
        <f>IF(A112="",IF(B112&lt;&gt;"","Add date / أدخل تاريخ الاستفسار",""),IF(G112="","Set status / اختر الحالة",IF(P112="","Check status / راجع الحالة",IF(COUNT(INDEX(Settings!$C$2:$C$8,P112))=0,"Closed / مغلق",IF(AND(INDEX(Settings!$D$2:$D$8,P112)="H",H112=""),"Add last follow-up date / أدخل تاريخ آخر متابعة",IF(J112&lt;TODAY(),"OVERDUE / متأخر",IF(J112=TODAY(),"DUE TODAY / مستحق اليوم","Upcoming / قادم")))))))</f>
        <v/>
      </c>
      <c r="L112" s="36">
        <f>IF(P112="","",INDEX(Settings!$B$2:$B$8,P112))</f>
        <v/>
      </c>
      <c r="M112" s="37">
        <f>IF(OR(P112="",J112=""),"",IFERROR(SUBSTITUTE(SUBSTITUTE(INDEX(Templates!$C$2:$C$5,INDEX(Settings!$E$2:$E$8,P112)),"[Name]",B112),"[service]",D112),"Check template / راجع القالب"))</f>
        <v/>
      </c>
      <c r="N112" s="38">
        <f>IF(OR(P112="",J112=""),"",IFERROR(SUBSTITUTE(SUBSTITUTE(INDEX(Templates!$D$2:$D$5,INDEX(Settings!$E$2:$E$8,P112)),"[Name]",B112),"[service]",D112),"Check template / راجع القالب"))</f>
        <v/>
      </c>
      <c r="O112">
        <f>IF(OR(P112="",A112=""),"",IF(J112&lt;&gt;"",J112+ROW()/100000,IF(COUNT(INDEX(Settings!$C$2:$C$8,P112))=0,"",A112+ROW()/100000)))</f>
        <v/>
      </c>
      <c r="P112">
        <f>IF(OR(A112="",G112=""),"",IFERROR(MATCH(G112,Settings!$A$2:$A$8,0),""))</f>
        <v/>
      </c>
    </row>
    <row r="113">
      <c r="A113" s="30" t="n"/>
      <c r="B113" s="31" t="n"/>
      <c r="C113" s="31" t="n"/>
      <c r="D113" s="31" t="n"/>
      <c r="E113" s="31" t="n"/>
      <c r="F113" s="32" t="n"/>
      <c r="G113" s="31" t="n"/>
      <c r="H113" s="30" t="n"/>
      <c r="I113" s="33">
        <f>IF(A113="","",MAX(0,TODAY()-A113))</f>
        <v/>
      </c>
      <c r="J113" s="34">
        <f>IF(OR(P113="",A113=""),"",IF(COUNT(INDEX(Settings!$C$2:$C$8,P113))=0,"",IF(AND(INDEX(Settings!$D$2:$D$8,P113)="H",H113=""),"",IF(INDEX(Settings!$D$2:$D$8,P113)="A",A113,IF(INDEX(Settings!$D$2:$D$8,P113)="HA",IF(H113="",A113,H113),H113))+INDEX(Settings!$C$2:$C$8,P113))))</f>
        <v/>
      </c>
      <c r="K113" s="35">
        <f>IF(A113="",IF(B113&lt;&gt;"","Add date / أدخل تاريخ الاستفسار",""),IF(G113="","Set status / اختر الحالة",IF(P113="","Check status / راجع الحالة",IF(COUNT(INDEX(Settings!$C$2:$C$8,P113))=0,"Closed / مغلق",IF(AND(INDEX(Settings!$D$2:$D$8,P113)="H",H113=""),"Add last follow-up date / أدخل تاريخ آخر متابعة",IF(J113&lt;TODAY(),"OVERDUE / متأخر",IF(J113=TODAY(),"DUE TODAY / مستحق اليوم","Upcoming / قادم")))))))</f>
        <v/>
      </c>
      <c r="L113" s="36">
        <f>IF(P113="","",INDEX(Settings!$B$2:$B$8,P113))</f>
        <v/>
      </c>
      <c r="M113" s="37">
        <f>IF(OR(P113="",J113=""),"",IFERROR(SUBSTITUTE(SUBSTITUTE(INDEX(Templates!$C$2:$C$5,INDEX(Settings!$E$2:$E$8,P113)),"[Name]",B113),"[service]",D113),"Check template / راجع القالب"))</f>
        <v/>
      </c>
      <c r="N113" s="38">
        <f>IF(OR(P113="",J113=""),"",IFERROR(SUBSTITUTE(SUBSTITUTE(INDEX(Templates!$D$2:$D$5,INDEX(Settings!$E$2:$E$8,P113)),"[Name]",B113),"[service]",D113),"Check template / راجع القالب"))</f>
        <v/>
      </c>
      <c r="O113">
        <f>IF(OR(P113="",A113=""),"",IF(J113&lt;&gt;"",J113+ROW()/100000,IF(COUNT(INDEX(Settings!$C$2:$C$8,P113))=0,"",A113+ROW()/100000)))</f>
        <v/>
      </c>
      <c r="P113">
        <f>IF(OR(A113="",G113=""),"",IFERROR(MATCH(G113,Settings!$A$2:$A$8,0),""))</f>
        <v/>
      </c>
    </row>
    <row r="114">
      <c r="A114" s="30" t="n"/>
      <c r="B114" s="31" t="n"/>
      <c r="C114" s="31" t="n"/>
      <c r="D114" s="31" t="n"/>
      <c r="E114" s="31" t="n"/>
      <c r="F114" s="32" t="n"/>
      <c r="G114" s="31" t="n"/>
      <c r="H114" s="30" t="n"/>
      <c r="I114" s="33">
        <f>IF(A114="","",MAX(0,TODAY()-A114))</f>
        <v/>
      </c>
      <c r="J114" s="34">
        <f>IF(OR(P114="",A114=""),"",IF(COUNT(INDEX(Settings!$C$2:$C$8,P114))=0,"",IF(AND(INDEX(Settings!$D$2:$D$8,P114)="H",H114=""),"",IF(INDEX(Settings!$D$2:$D$8,P114)="A",A114,IF(INDEX(Settings!$D$2:$D$8,P114)="HA",IF(H114="",A114,H114),H114))+INDEX(Settings!$C$2:$C$8,P114))))</f>
        <v/>
      </c>
      <c r="K114" s="35">
        <f>IF(A114="",IF(B114&lt;&gt;"","Add date / أدخل تاريخ الاستفسار",""),IF(G114="","Set status / اختر الحالة",IF(P114="","Check status / راجع الحالة",IF(COUNT(INDEX(Settings!$C$2:$C$8,P114))=0,"Closed / مغلق",IF(AND(INDEX(Settings!$D$2:$D$8,P114)="H",H114=""),"Add last follow-up date / أدخل تاريخ آخر متابعة",IF(J114&lt;TODAY(),"OVERDUE / متأخر",IF(J114=TODAY(),"DUE TODAY / مستحق اليوم","Upcoming / قادم")))))))</f>
        <v/>
      </c>
      <c r="L114" s="36">
        <f>IF(P114="","",INDEX(Settings!$B$2:$B$8,P114))</f>
        <v/>
      </c>
      <c r="M114" s="37">
        <f>IF(OR(P114="",J114=""),"",IFERROR(SUBSTITUTE(SUBSTITUTE(INDEX(Templates!$C$2:$C$5,INDEX(Settings!$E$2:$E$8,P114)),"[Name]",B114),"[service]",D114),"Check template / راجع القالب"))</f>
        <v/>
      </c>
      <c r="N114" s="38">
        <f>IF(OR(P114="",J114=""),"",IFERROR(SUBSTITUTE(SUBSTITUTE(INDEX(Templates!$D$2:$D$5,INDEX(Settings!$E$2:$E$8,P114)),"[Name]",B114),"[service]",D114),"Check template / راجع القالب"))</f>
        <v/>
      </c>
      <c r="O114">
        <f>IF(OR(P114="",A114=""),"",IF(J114&lt;&gt;"",J114+ROW()/100000,IF(COUNT(INDEX(Settings!$C$2:$C$8,P114))=0,"",A114+ROW()/100000)))</f>
        <v/>
      </c>
      <c r="P114">
        <f>IF(OR(A114="",G114=""),"",IFERROR(MATCH(G114,Settings!$A$2:$A$8,0),""))</f>
        <v/>
      </c>
    </row>
    <row r="115">
      <c r="A115" s="30" t="n"/>
      <c r="B115" s="31" t="n"/>
      <c r="C115" s="31" t="n"/>
      <c r="D115" s="31" t="n"/>
      <c r="E115" s="31" t="n"/>
      <c r="F115" s="32" t="n"/>
      <c r="G115" s="31" t="n"/>
      <c r="H115" s="30" t="n"/>
      <c r="I115" s="33">
        <f>IF(A115="","",MAX(0,TODAY()-A115))</f>
        <v/>
      </c>
      <c r="J115" s="34">
        <f>IF(OR(P115="",A115=""),"",IF(COUNT(INDEX(Settings!$C$2:$C$8,P115))=0,"",IF(AND(INDEX(Settings!$D$2:$D$8,P115)="H",H115=""),"",IF(INDEX(Settings!$D$2:$D$8,P115)="A",A115,IF(INDEX(Settings!$D$2:$D$8,P115)="HA",IF(H115="",A115,H115),H115))+INDEX(Settings!$C$2:$C$8,P115))))</f>
        <v/>
      </c>
      <c r="K115" s="35">
        <f>IF(A115="",IF(B115&lt;&gt;"","Add date / أدخل تاريخ الاستفسار",""),IF(G115="","Set status / اختر الحالة",IF(P115="","Check status / راجع الحالة",IF(COUNT(INDEX(Settings!$C$2:$C$8,P115))=0,"Closed / مغلق",IF(AND(INDEX(Settings!$D$2:$D$8,P115)="H",H115=""),"Add last follow-up date / أدخل تاريخ آخر متابعة",IF(J115&lt;TODAY(),"OVERDUE / متأخر",IF(J115=TODAY(),"DUE TODAY / مستحق اليوم","Upcoming / قادم")))))))</f>
        <v/>
      </c>
      <c r="L115" s="36">
        <f>IF(P115="","",INDEX(Settings!$B$2:$B$8,P115))</f>
        <v/>
      </c>
      <c r="M115" s="37">
        <f>IF(OR(P115="",J115=""),"",IFERROR(SUBSTITUTE(SUBSTITUTE(INDEX(Templates!$C$2:$C$5,INDEX(Settings!$E$2:$E$8,P115)),"[Name]",B115),"[service]",D115),"Check template / راجع القالب"))</f>
        <v/>
      </c>
      <c r="N115" s="38">
        <f>IF(OR(P115="",J115=""),"",IFERROR(SUBSTITUTE(SUBSTITUTE(INDEX(Templates!$D$2:$D$5,INDEX(Settings!$E$2:$E$8,P115)),"[Name]",B115),"[service]",D115),"Check template / راجع القالب"))</f>
        <v/>
      </c>
      <c r="O115">
        <f>IF(OR(P115="",A115=""),"",IF(J115&lt;&gt;"",J115+ROW()/100000,IF(COUNT(INDEX(Settings!$C$2:$C$8,P115))=0,"",A115+ROW()/100000)))</f>
        <v/>
      </c>
      <c r="P115">
        <f>IF(OR(A115="",G115=""),"",IFERROR(MATCH(G115,Settings!$A$2:$A$8,0),""))</f>
        <v/>
      </c>
    </row>
    <row r="116">
      <c r="A116" s="30" t="n"/>
      <c r="B116" s="31" t="n"/>
      <c r="C116" s="31" t="n"/>
      <c r="D116" s="31" t="n"/>
      <c r="E116" s="31" t="n"/>
      <c r="F116" s="32" t="n"/>
      <c r="G116" s="31" t="n"/>
      <c r="H116" s="30" t="n"/>
      <c r="I116" s="33">
        <f>IF(A116="","",MAX(0,TODAY()-A116))</f>
        <v/>
      </c>
      <c r="J116" s="34">
        <f>IF(OR(P116="",A116=""),"",IF(COUNT(INDEX(Settings!$C$2:$C$8,P116))=0,"",IF(AND(INDEX(Settings!$D$2:$D$8,P116)="H",H116=""),"",IF(INDEX(Settings!$D$2:$D$8,P116)="A",A116,IF(INDEX(Settings!$D$2:$D$8,P116)="HA",IF(H116="",A116,H116),H116))+INDEX(Settings!$C$2:$C$8,P116))))</f>
        <v/>
      </c>
      <c r="K116" s="35">
        <f>IF(A116="",IF(B116&lt;&gt;"","Add date / أدخل تاريخ الاستفسار",""),IF(G116="","Set status / اختر الحالة",IF(P116="","Check status / راجع الحالة",IF(COUNT(INDEX(Settings!$C$2:$C$8,P116))=0,"Closed / مغلق",IF(AND(INDEX(Settings!$D$2:$D$8,P116)="H",H116=""),"Add last follow-up date / أدخل تاريخ آخر متابعة",IF(J116&lt;TODAY(),"OVERDUE / متأخر",IF(J116=TODAY(),"DUE TODAY / مستحق اليوم","Upcoming / قادم")))))))</f>
        <v/>
      </c>
      <c r="L116" s="36">
        <f>IF(P116="","",INDEX(Settings!$B$2:$B$8,P116))</f>
        <v/>
      </c>
      <c r="M116" s="37">
        <f>IF(OR(P116="",J116=""),"",IFERROR(SUBSTITUTE(SUBSTITUTE(INDEX(Templates!$C$2:$C$5,INDEX(Settings!$E$2:$E$8,P116)),"[Name]",B116),"[service]",D116),"Check template / راجع القالب"))</f>
        <v/>
      </c>
      <c r="N116" s="38">
        <f>IF(OR(P116="",J116=""),"",IFERROR(SUBSTITUTE(SUBSTITUTE(INDEX(Templates!$D$2:$D$5,INDEX(Settings!$E$2:$E$8,P116)),"[Name]",B116),"[service]",D116),"Check template / راجع القالب"))</f>
        <v/>
      </c>
      <c r="O116">
        <f>IF(OR(P116="",A116=""),"",IF(J116&lt;&gt;"",J116+ROW()/100000,IF(COUNT(INDEX(Settings!$C$2:$C$8,P116))=0,"",A116+ROW()/100000)))</f>
        <v/>
      </c>
      <c r="P116">
        <f>IF(OR(A116="",G116=""),"",IFERROR(MATCH(G116,Settings!$A$2:$A$8,0),""))</f>
        <v/>
      </c>
    </row>
    <row r="117">
      <c r="A117" s="30" t="n"/>
      <c r="B117" s="31" t="n"/>
      <c r="C117" s="31" t="n"/>
      <c r="D117" s="31" t="n"/>
      <c r="E117" s="31" t="n"/>
      <c r="F117" s="32" t="n"/>
      <c r="G117" s="31" t="n"/>
      <c r="H117" s="30" t="n"/>
      <c r="I117" s="33">
        <f>IF(A117="","",MAX(0,TODAY()-A117))</f>
        <v/>
      </c>
      <c r="J117" s="34">
        <f>IF(OR(P117="",A117=""),"",IF(COUNT(INDEX(Settings!$C$2:$C$8,P117))=0,"",IF(AND(INDEX(Settings!$D$2:$D$8,P117)="H",H117=""),"",IF(INDEX(Settings!$D$2:$D$8,P117)="A",A117,IF(INDEX(Settings!$D$2:$D$8,P117)="HA",IF(H117="",A117,H117),H117))+INDEX(Settings!$C$2:$C$8,P117))))</f>
        <v/>
      </c>
      <c r="K117" s="35">
        <f>IF(A117="",IF(B117&lt;&gt;"","Add date / أدخل تاريخ الاستفسار",""),IF(G117="","Set status / اختر الحالة",IF(P117="","Check status / راجع الحالة",IF(COUNT(INDEX(Settings!$C$2:$C$8,P117))=0,"Closed / مغلق",IF(AND(INDEX(Settings!$D$2:$D$8,P117)="H",H117=""),"Add last follow-up date / أدخل تاريخ آخر متابعة",IF(J117&lt;TODAY(),"OVERDUE / متأخر",IF(J117=TODAY(),"DUE TODAY / مستحق اليوم","Upcoming / قادم")))))))</f>
        <v/>
      </c>
      <c r="L117" s="36">
        <f>IF(P117="","",INDEX(Settings!$B$2:$B$8,P117))</f>
        <v/>
      </c>
      <c r="M117" s="37">
        <f>IF(OR(P117="",J117=""),"",IFERROR(SUBSTITUTE(SUBSTITUTE(INDEX(Templates!$C$2:$C$5,INDEX(Settings!$E$2:$E$8,P117)),"[Name]",B117),"[service]",D117),"Check template / راجع القالب"))</f>
        <v/>
      </c>
      <c r="N117" s="38">
        <f>IF(OR(P117="",J117=""),"",IFERROR(SUBSTITUTE(SUBSTITUTE(INDEX(Templates!$D$2:$D$5,INDEX(Settings!$E$2:$E$8,P117)),"[Name]",B117),"[service]",D117),"Check template / راجع القالب"))</f>
        <v/>
      </c>
      <c r="O117">
        <f>IF(OR(P117="",A117=""),"",IF(J117&lt;&gt;"",J117+ROW()/100000,IF(COUNT(INDEX(Settings!$C$2:$C$8,P117))=0,"",A117+ROW()/100000)))</f>
        <v/>
      </c>
      <c r="P117">
        <f>IF(OR(A117="",G117=""),"",IFERROR(MATCH(G117,Settings!$A$2:$A$8,0),""))</f>
        <v/>
      </c>
    </row>
    <row r="118">
      <c r="A118" s="30" t="n"/>
      <c r="B118" s="31" t="n"/>
      <c r="C118" s="31" t="n"/>
      <c r="D118" s="31" t="n"/>
      <c r="E118" s="31" t="n"/>
      <c r="F118" s="32" t="n"/>
      <c r="G118" s="31" t="n"/>
      <c r="H118" s="30" t="n"/>
      <c r="I118" s="33">
        <f>IF(A118="","",MAX(0,TODAY()-A118))</f>
        <v/>
      </c>
      <c r="J118" s="34">
        <f>IF(OR(P118="",A118=""),"",IF(COUNT(INDEX(Settings!$C$2:$C$8,P118))=0,"",IF(AND(INDEX(Settings!$D$2:$D$8,P118)="H",H118=""),"",IF(INDEX(Settings!$D$2:$D$8,P118)="A",A118,IF(INDEX(Settings!$D$2:$D$8,P118)="HA",IF(H118="",A118,H118),H118))+INDEX(Settings!$C$2:$C$8,P118))))</f>
        <v/>
      </c>
      <c r="K118" s="35">
        <f>IF(A118="",IF(B118&lt;&gt;"","Add date / أدخل تاريخ الاستفسار",""),IF(G118="","Set status / اختر الحالة",IF(P118="","Check status / راجع الحالة",IF(COUNT(INDEX(Settings!$C$2:$C$8,P118))=0,"Closed / مغلق",IF(AND(INDEX(Settings!$D$2:$D$8,P118)="H",H118=""),"Add last follow-up date / أدخل تاريخ آخر متابعة",IF(J118&lt;TODAY(),"OVERDUE / متأخر",IF(J118=TODAY(),"DUE TODAY / مستحق اليوم","Upcoming / قادم")))))))</f>
        <v/>
      </c>
      <c r="L118" s="36">
        <f>IF(P118="","",INDEX(Settings!$B$2:$B$8,P118))</f>
        <v/>
      </c>
      <c r="M118" s="37">
        <f>IF(OR(P118="",J118=""),"",IFERROR(SUBSTITUTE(SUBSTITUTE(INDEX(Templates!$C$2:$C$5,INDEX(Settings!$E$2:$E$8,P118)),"[Name]",B118),"[service]",D118),"Check template / راجع القالب"))</f>
        <v/>
      </c>
      <c r="N118" s="38">
        <f>IF(OR(P118="",J118=""),"",IFERROR(SUBSTITUTE(SUBSTITUTE(INDEX(Templates!$D$2:$D$5,INDEX(Settings!$E$2:$E$8,P118)),"[Name]",B118),"[service]",D118),"Check template / راجع القالب"))</f>
        <v/>
      </c>
      <c r="O118">
        <f>IF(OR(P118="",A118=""),"",IF(J118&lt;&gt;"",J118+ROW()/100000,IF(COUNT(INDEX(Settings!$C$2:$C$8,P118))=0,"",A118+ROW()/100000)))</f>
        <v/>
      </c>
      <c r="P118">
        <f>IF(OR(A118="",G118=""),"",IFERROR(MATCH(G118,Settings!$A$2:$A$8,0),""))</f>
        <v/>
      </c>
    </row>
    <row r="119">
      <c r="A119" s="30" t="n"/>
      <c r="B119" s="31" t="n"/>
      <c r="C119" s="31" t="n"/>
      <c r="D119" s="31" t="n"/>
      <c r="E119" s="31" t="n"/>
      <c r="F119" s="32" t="n"/>
      <c r="G119" s="31" t="n"/>
      <c r="H119" s="30" t="n"/>
      <c r="I119" s="33">
        <f>IF(A119="","",MAX(0,TODAY()-A119))</f>
        <v/>
      </c>
      <c r="J119" s="34">
        <f>IF(OR(P119="",A119=""),"",IF(COUNT(INDEX(Settings!$C$2:$C$8,P119))=0,"",IF(AND(INDEX(Settings!$D$2:$D$8,P119)="H",H119=""),"",IF(INDEX(Settings!$D$2:$D$8,P119)="A",A119,IF(INDEX(Settings!$D$2:$D$8,P119)="HA",IF(H119="",A119,H119),H119))+INDEX(Settings!$C$2:$C$8,P119))))</f>
        <v/>
      </c>
      <c r="K119" s="35">
        <f>IF(A119="",IF(B119&lt;&gt;"","Add date / أدخل تاريخ الاستفسار",""),IF(G119="","Set status / اختر الحالة",IF(P119="","Check status / راجع الحالة",IF(COUNT(INDEX(Settings!$C$2:$C$8,P119))=0,"Closed / مغلق",IF(AND(INDEX(Settings!$D$2:$D$8,P119)="H",H119=""),"Add last follow-up date / أدخل تاريخ آخر متابعة",IF(J119&lt;TODAY(),"OVERDUE / متأخر",IF(J119=TODAY(),"DUE TODAY / مستحق اليوم","Upcoming / قادم")))))))</f>
        <v/>
      </c>
      <c r="L119" s="36">
        <f>IF(P119="","",INDEX(Settings!$B$2:$B$8,P119))</f>
        <v/>
      </c>
      <c r="M119" s="37">
        <f>IF(OR(P119="",J119=""),"",IFERROR(SUBSTITUTE(SUBSTITUTE(INDEX(Templates!$C$2:$C$5,INDEX(Settings!$E$2:$E$8,P119)),"[Name]",B119),"[service]",D119),"Check template / راجع القالب"))</f>
        <v/>
      </c>
      <c r="N119" s="38">
        <f>IF(OR(P119="",J119=""),"",IFERROR(SUBSTITUTE(SUBSTITUTE(INDEX(Templates!$D$2:$D$5,INDEX(Settings!$E$2:$E$8,P119)),"[Name]",B119),"[service]",D119),"Check template / راجع القالب"))</f>
        <v/>
      </c>
      <c r="O119">
        <f>IF(OR(P119="",A119=""),"",IF(J119&lt;&gt;"",J119+ROW()/100000,IF(COUNT(INDEX(Settings!$C$2:$C$8,P119))=0,"",A119+ROW()/100000)))</f>
        <v/>
      </c>
      <c r="P119">
        <f>IF(OR(A119="",G119=""),"",IFERROR(MATCH(G119,Settings!$A$2:$A$8,0),""))</f>
        <v/>
      </c>
    </row>
    <row r="120">
      <c r="A120" s="30" t="n"/>
      <c r="B120" s="31" t="n"/>
      <c r="C120" s="31" t="n"/>
      <c r="D120" s="31" t="n"/>
      <c r="E120" s="31" t="n"/>
      <c r="F120" s="32" t="n"/>
      <c r="G120" s="31" t="n"/>
      <c r="H120" s="30" t="n"/>
      <c r="I120" s="33">
        <f>IF(A120="","",MAX(0,TODAY()-A120))</f>
        <v/>
      </c>
      <c r="J120" s="34">
        <f>IF(OR(P120="",A120=""),"",IF(COUNT(INDEX(Settings!$C$2:$C$8,P120))=0,"",IF(AND(INDEX(Settings!$D$2:$D$8,P120)="H",H120=""),"",IF(INDEX(Settings!$D$2:$D$8,P120)="A",A120,IF(INDEX(Settings!$D$2:$D$8,P120)="HA",IF(H120="",A120,H120),H120))+INDEX(Settings!$C$2:$C$8,P120))))</f>
        <v/>
      </c>
      <c r="K120" s="35">
        <f>IF(A120="",IF(B120&lt;&gt;"","Add date / أدخل تاريخ الاستفسار",""),IF(G120="","Set status / اختر الحالة",IF(P120="","Check status / راجع الحالة",IF(COUNT(INDEX(Settings!$C$2:$C$8,P120))=0,"Closed / مغلق",IF(AND(INDEX(Settings!$D$2:$D$8,P120)="H",H120=""),"Add last follow-up date / أدخل تاريخ آخر متابعة",IF(J120&lt;TODAY(),"OVERDUE / متأخر",IF(J120=TODAY(),"DUE TODAY / مستحق اليوم","Upcoming / قادم")))))))</f>
        <v/>
      </c>
      <c r="L120" s="36">
        <f>IF(P120="","",INDEX(Settings!$B$2:$B$8,P120))</f>
        <v/>
      </c>
      <c r="M120" s="37">
        <f>IF(OR(P120="",J120=""),"",IFERROR(SUBSTITUTE(SUBSTITUTE(INDEX(Templates!$C$2:$C$5,INDEX(Settings!$E$2:$E$8,P120)),"[Name]",B120),"[service]",D120),"Check template / راجع القالب"))</f>
        <v/>
      </c>
      <c r="N120" s="38">
        <f>IF(OR(P120="",J120=""),"",IFERROR(SUBSTITUTE(SUBSTITUTE(INDEX(Templates!$D$2:$D$5,INDEX(Settings!$E$2:$E$8,P120)),"[Name]",B120),"[service]",D120),"Check template / راجع القالب"))</f>
        <v/>
      </c>
      <c r="O120">
        <f>IF(OR(P120="",A120=""),"",IF(J120&lt;&gt;"",J120+ROW()/100000,IF(COUNT(INDEX(Settings!$C$2:$C$8,P120))=0,"",A120+ROW()/100000)))</f>
        <v/>
      </c>
      <c r="P120">
        <f>IF(OR(A120="",G120=""),"",IFERROR(MATCH(G120,Settings!$A$2:$A$8,0),""))</f>
        <v/>
      </c>
    </row>
    <row r="121">
      <c r="A121" s="30" t="n"/>
      <c r="B121" s="31" t="n"/>
      <c r="C121" s="31" t="n"/>
      <c r="D121" s="31" t="n"/>
      <c r="E121" s="31" t="n"/>
      <c r="F121" s="32" t="n"/>
      <c r="G121" s="31" t="n"/>
      <c r="H121" s="30" t="n"/>
      <c r="I121" s="33">
        <f>IF(A121="","",MAX(0,TODAY()-A121))</f>
        <v/>
      </c>
      <c r="J121" s="34">
        <f>IF(OR(P121="",A121=""),"",IF(COUNT(INDEX(Settings!$C$2:$C$8,P121))=0,"",IF(AND(INDEX(Settings!$D$2:$D$8,P121)="H",H121=""),"",IF(INDEX(Settings!$D$2:$D$8,P121)="A",A121,IF(INDEX(Settings!$D$2:$D$8,P121)="HA",IF(H121="",A121,H121),H121))+INDEX(Settings!$C$2:$C$8,P121))))</f>
        <v/>
      </c>
      <c r="K121" s="35">
        <f>IF(A121="",IF(B121&lt;&gt;"","Add date / أدخل تاريخ الاستفسار",""),IF(G121="","Set status / اختر الحالة",IF(P121="","Check status / راجع الحالة",IF(COUNT(INDEX(Settings!$C$2:$C$8,P121))=0,"Closed / مغلق",IF(AND(INDEX(Settings!$D$2:$D$8,P121)="H",H121=""),"Add last follow-up date / أدخل تاريخ آخر متابعة",IF(J121&lt;TODAY(),"OVERDUE / متأخر",IF(J121=TODAY(),"DUE TODAY / مستحق اليوم","Upcoming / قادم")))))))</f>
        <v/>
      </c>
      <c r="L121" s="36">
        <f>IF(P121="","",INDEX(Settings!$B$2:$B$8,P121))</f>
        <v/>
      </c>
      <c r="M121" s="37">
        <f>IF(OR(P121="",J121=""),"",IFERROR(SUBSTITUTE(SUBSTITUTE(INDEX(Templates!$C$2:$C$5,INDEX(Settings!$E$2:$E$8,P121)),"[Name]",B121),"[service]",D121),"Check template / راجع القالب"))</f>
        <v/>
      </c>
      <c r="N121" s="38">
        <f>IF(OR(P121="",J121=""),"",IFERROR(SUBSTITUTE(SUBSTITUTE(INDEX(Templates!$D$2:$D$5,INDEX(Settings!$E$2:$E$8,P121)),"[Name]",B121),"[service]",D121),"Check template / راجع القالب"))</f>
        <v/>
      </c>
      <c r="O121">
        <f>IF(OR(P121="",A121=""),"",IF(J121&lt;&gt;"",J121+ROW()/100000,IF(COUNT(INDEX(Settings!$C$2:$C$8,P121))=0,"",A121+ROW()/100000)))</f>
        <v/>
      </c>
      <c r="P121">
        <f>IF(OR(A121="",G121=""),"",IFERROR(MATCH(G121,Settings!$A$2:$A$8,0),""))</f>
        <v/>
      </c>
    </row>
    <row r="122">
      <c r="A122" s="30" t="n"/>
      <c r="B122" s="31" t="n"/>
      <c r="C122" s="31" t="n"/>
      <c r="D122" s="31" t="n"/>
      <c r="E122" s="31" t="n"/>
      <c r="F122" s="32" t="n"/>
      <c r="G122" s="31" t="n"/>
      <c r="H122" s="30" t="n"/>
      <c r="I122" s="33">
        <f>IF(A122="","",MAX(0,TODAY()-A122))</f>
        <v/>
      </c>
      <c r="J122" s="34">
        <f>IF(OR(P122="",A122=""),"",IF(COUNT(INDEX(Settings!$C$2:$C$8,P122))=0,"",IF(AND(INDEX(Settings!$D$2:$D$8,P122)="H",H122=""),"",IF(INDEX(Settings!$D$2:$D$8,P122)="A",A122,IF(INDEX(Settings!$D$2:$D$8,P122)="HA",IF(H122="",A122,H122),H122))+INDEX(Settings!$C$2:$C$8,P122))))</f>
        <v/>
      </c>
      <c r="K122" s="35">
        <f>IF(A122="",IF(B122&lt;&gt;"","Add date / أدخل تاريخ الاستفسار",""),IF(G122="","Set status / اختر الحالة",IF(P122="","Check status / راجع الحالة",IF(COUNT(INDEX(Settings!$C$2:$C$8,P122))=0,"Closed / مغلق",IF(AND(INDEX(Settings!$D$2:$D$8,P122)="H",H122=""),"Add last follow-up date / أدخل تاريخ آخر متابعة",IF(J122&lt;TODAY(),"OVERDUE / متأخر",IF(J122=TODAY(),"DUE TODAY / مستحق اليوم","Upcoming / قادم")))))))</f>
        <v/>
      </c>
      <c r="L122" s="36">
        <f>IF(P122="","",INDEX(Settings!$B$2:$B$8,P122))</f>
        <v/>
      </c>
      <c r="M122" s="37">
        <f>IF(OR(P122="",J122=""),"",IFERROR(SUBSTITUTE(SUBSTITUTE(INDEX(Templates!$C$2:$C$5,INDEX(Settings!$E$2:$E$8,P122)),"[Name]",B122),"[service]",D122),"Check template / راجع القالب"))</f>
        <v/>
      </c>
      <c r="N122" s="38">
        <f>IF(OR(P122="",J122=""),"",IFERROR(SUBSTITUTE(SUBSTITUTE(INDEX(Templates!$D$2:$D$5,INDEX(Settings!$E$2:$E$8,P122)),"[Name]",B122),"[service]",D122),"Check template / راجع القالب"))</f>
        <v/>
      </c>
      <c r="O122">
        <f>IF(OR(P122="",A122=""),"",IF(J122&lt;&gt;"",J122+ROW()/100000,IF(COUNT(INDEX(Settings!$C$2:$C$8,P122))=0,"",A122+ROW()/100000)))</f>
        <v/>
      </c>
      <c r="P122">
        <f>IF(OR(A122="",G122=""),"",IFERROR(MATCH(G122,Settings!$A$2:$A$8,0),""))</f>
        <v/>
      </c>
    </row>
    <row r="123">
      <c r="A123" s="30" t="n"/>
      <c r="B123" s="31" t="n"/>
      <c r="C123" s="31" t="n"/>
      <c r="D123" s="31" t="n"/>
      <c r="E123" s="31" t="n"/>
      <c r="F123" s="32" t="n"/>
      <c r="G123" s="31" t="n"/>
      <c r="H123" s="30" t="n"/>
      <c r="I123" s="33">
        <f>IF(A123="","",MAX(0,TODAY()-A123))</f>
        <v/>
      </c>
      <c r="J123" s="34">
        <f>IF(OR(P123="",A123=""),"",IF(COUNT(INDEX(Settings!$C$2:$C$8,P123))=0,"",IF(AND(INDEX(Settings!$D$2:$D$8,P123)="H",H123=""),"",IF(INDEX(Settings!$D$2:$D$8,P123)="A",A123,IF(INDEX(Settings!$D$2:$D$8,P123)="HA",IF(H123="",A123,H123),H123))+INDEX(Settings!$C$2:$C$8,P123))))</f>
        <v/>
      </c>
      <c r="K123" s="35">
        <f>IF(A123="",IF(B123&lt;&gt;"","Add date / أدخل تاريخ الاستفسار",""),IF(G123="","Set status / اختر الحالة",IF(P123="","Check status / راجع الحالة",IF(COUNT(INDEX(Settings!$C$2:$C$8,P123))=0,"Closed / مغلق",IF(AND(INDEX(Settings!$D$2:$D$8,P123)="H",H123=""),"Add last follow-up date / أدخل تاريخ آخر متابعة",IF(J123&lt;TODAY(),"OVERDUE / متأخر",IF(J123=TODAY(),"DUE TODAY / مستحق اليوم","Upcoming / قادم")))))))</f>
        <v/>
      </c>
      <c r="L123" s="36">
        <f>IF(P123="","",INDEX(Settings!$B$2:$B$8,P123))</f>
        <v/>
      </c>
      <c r="M123" s="37">
        <f>IF(OR(P123="",J123=""),"",IFERROR(SUBSTITUTE(SUBSTITUTE(INDEX(Templates!$C$2:$C$5,INDEX(Settings!$E$2:$E$8,P123)),"[Name]",B123),"[service]",D123),"Check template / راجع القالب"))</f>
        <v/>
      </c>
      <c r="N123" s="38">
        <f>IF(OR(P123="",J123=""),"",IFERROR(SUBSTITUTE(SUBSTITUTE(INDEX(Templates!$D$2:$D$5,INDEX(Settings!$E$2:$E$8,P123)),"[Name]",B123),"[service]",D123),"Check template / راجع القالب"))</f>
        <v/>
      </c>
      <c r="O123">
        <f>IF(OR(P123="",A123=""),"",IF(J123&lt;&gt;"",J123+ROW()/100000,IF(COUNT(INDEX(Settings!$C$2:$C$8,P123))=0,"",A123+ROW()/100000)))</f>
        <v/>
      </c>
      <c r="P123">
        <f>IF(OR(A123="",G123=""),"",IFERROR(MATCH(G123,Settings!$A$2:$A$8,0),""))</f>
        <v/>
      </c>
    </row>
    <row r="124">
      <c r="A124" s="30" t="n"/>
      <c r="B124" s="31" t="n"/>
      <c r="C124" s="31" t="n"/>
      <c r="D124" s="31" t="n"/>
      <c r="E124" s="31" t="n"/>
      <c r="F124" s="32" t="n"/>
      <c r="G124" s="31" t="n"/>
      <c r="H124" s="30" t="n"/>
      <c r="I124" s="33">
        <f>IF(A124="","",MAX(0,TODAY()-A124))</f>
        <v/>
      </c>
      <c r="J124" s="34">
        <f>IF(OR(P124="",A124=""),"",IF(COUNT(INDEX(Settings!$C$2:$C$8,P124))=0,"",IF(AND(INDEX(Settings!$D$2:$D$8,P124)="H",H124=""),"",IF(INDEX(Settings!$D$2:$D$8,P124)="A",A124,IF(INDEX(Settings!$D$2:$D$8,P124)="HA",IF(H124="",A124,H124),H124))+INDEX(Settings!$C$2:$C$8,P124))))</f>
        <v/>
      </c>
      <c r="K124" s="35">
        <f>IF(A124="",IF(B124&lt;&gt;"","Add date / أدخل تاريخ الاستفسار",""),IF(G124="","Set status / اختر الحالة",IF(P124="","Check status / راجع الحالة",IF(COUNT(INDEX(Settings!$C$2:$C$8,P124))=0,"Closed / مغلق",IF(AND(INDEX(Settings!$D$2:$D$8,P124)="H",H124=""),"Add last follow-up date / أدخل تاريخ آخر متابعة",IF(J124&lt;TODAY(),"OVERDUE / متأخر",IF(J124=TODAY(),"DUE TODAY / مستحق اليوم","Upcoming / قادم")))))))</f>
        <v/>
      </c>
      <c r="L124" s="36">
        <f>IF(P124="","",INDEX(Settings!$B$2:$B$8,P124))</f>
        <v/>
      </c>
      <c r="M124" s="37">
        <f>IF(OR(P124="",J124=""),"",IFERROR(SUBSTITUTE(SUBSTITUTE(INDEX(Templates!$C$2:$C$5,INDEX(Settings!$E$2:$E$8,P124)),"[Name]",B124),"[service]",D124),"Check template / راجع القالب"))</f>
        <v/>
      </c>
      <c r="N124" s="38">
        <f>IF(OR(P124="",J124=""),"",IFERROR(SUBSTITUTE(SUBSTITUTE(INDEX(Templates!$D$2:$D$5,INDEX(Settings!$E$2:$E$8,P124)),"[Name]",B124),"[service]",D124),"Check template / راجع القالب"))</f>
        <v/>
      </c>
      <c r="O124">
        <f>IF(OR(P124="",A124=""),"",IF(J124&lt;&gt;"",J124+ROW()/100000,IF(COUNT(INDEX(Settings!$C$2:$C$8,P124))=0,"",A124+ROW()/100000)))</f>
        <v/>
      </c>
      <c r="P124">
        <f>IF(OR(A124="",G124=""),"",IFERROR(MATCH(G124,Settings!$A$2:$A$8,0),""))</f>
        <v/>
      </c>
    </row>
    <row r="125">
      <c r="A125" s="30" t="n"/>
      <c r="B125" s="31" t="n"/>
      <c r="C125" s="31" t="n"/>
      <c r="D125" s="31" t="n"/>
      <c r="E125" s="31" t="n"/>
      <c r="F125" s="32" t="n"/>
      <c r="G125" s="31" t="n"/>
      <c r="H125" s="30" t="n"/>
      <c r="I125" s="33">
        <f>IF(A125="","",MAX(0,TODAY()-A125))</f>
        <v/>
      </c>
      <c r="J125" s="34">
        <f>IF(OR(P125="",A125=""),"",IF(COUNT(INDEX(Settings!$C$2:$C$8,P125))=0,"",IF(AND(INDEX(Settings!$D$2:$D$8,P125)="H",H125=""),"",IF(INDEX(Settings!$D$2:$D$8,P125)="A",A125,IF(INDEX(Settings!$D$2:$D$8,P125)="HA",IF(H125="",A125,H125),H125))+INDEX(Settings!$C$2:$C$8,P125))))</f>
        <v/>
      </c>
      <c r="K125" s="35">
        <f>IF(A125="",IF(B125&lt;&gt;"","Add date / أدخل تاريخ الاستفسار",""),IF(G125="","Set status / اختر الحالة",IF(P125="","Check status / راجع الحالة",IF(COUNT(INDEX(Settings!$C$2:$C$8,P125))=0,"Closed / مغلق",IF(AND(INDEX(Settings!$D$2:$D$8,P125)="H",H125=""),"Add last follow-up date / أدخل تاريخ آخر متابعة",IF(J125&lt;TODAY(),"OVERDUE / متأخر",IF(J125=TODAY(),"DUE TODAY / مستحق اليوم","Upcoming / قادم")))))))</f>
        <v/>
      </c>
      <c r="L125" s="36">
        <f>IF(P125="","",INDEX(Settings!$B$2:$B$8,P125))</f>
        <v/>
      </c>
      <c r="M125" s="37">
        <f>IF(OR(P125="",J125=""),"",IFERROR(SUBSTITUTE(SUBSTITUTE(INDEX(Templates!$C$2:$C$5,INDEX(Settings!$E$2:$E$8,P125)),"[Name]",B125),"[service]",D125),"Check template / راجع القالب"))</f>
        <v/>
      </c>
      <c r="N125" s="38">
        <f>IF(OR(P125="",J125=""),"",IFERROR(SUBSTITUTE(SUBSTITUTE(INDEX(Templates!$D$2:$D$5,INDEX(Settings!$E$2:$E$8,P125)),"[Name]",B125),"[service]",D125),"Check template / راجع القالب"))</f>
        <v/>
      </c>
      <c r="O125">
        <f>IF(OR(P125="",A125=""),"",IF(J125&lt;&gt;"",J125+ROW()/100000,IF(COUNT(INDEX(Settings!$C$2:$C$8,P125))=0,"",A125+ROW()/100000)))</f>
        <v/>
      </c>
      <c r="P125">
        <f>IF(OR(A125="",G125=""),"",IFERROR(MATCH(G125,Settings!$A$2:$A$8,0),""))</f>
        <v/>
      </c>
    </row>
    <row r="126">
      <c r="A126" s="30" t="n"/>
      <c r="B126" s="31" t="n"/>
      <c r="C126" s="31" t="n"/>
      <c r="D126" s="31" t="n"/>
      <c r="E126" s="31" t="n"/>
      <c r="F126" s="32" t="n"/>
      <c r="G126" s="31" t="n"/>
      <c r="H126" s="30" t="n"/>
      <c r="I126" s="33">
        <f>IF(A126="","",MAX(0,TODAY()-A126))</f>
        <v/>
      </c>
      <c r="J126" s="34">
        <f>IF(OR(P126="",A126=""),"",IF(COUNT(INDEX(Settings!$C$2:$C$8,P126))=0,"",IF(AND(INDEX(Settings!$D$2:$D$8,P126)="H",H126=""),"",IF(INDEX(Settings!$D$2:$D$8,P126)="A",A126,IF(INDEX(Settings!$D$2:$D$8,P126)="HA",IF(H126="",A126,H126),H126))+INDEX(Settings!$C$2:$C$8,P126))))</f>
        <v/>
      </c>
      <c r="K126" s="35">
        <f>IF(A126="",IF(B126&lt;&gt;"","Add date / أدخل تاريخ الاستفسار",""),IF(G126="","Set status / اختر الحالة",IF(P126="","Check status / راجع الحالة",IF(COUNT(INDEX(Settings!$C$2:$C$8,P126))=0,"Closed / مغلق",IF(AND(INDEX(Settings!$D$2:$D$8,P126)="H",H126=""),"Add last follow-up date / أدخل تاريخ آخر متابعة",IF(J126&lt;TODAY(),"OVERDUE / متأخر",IF(J126=TODAY(),"DUE TODAY / مستحق اليوم","Upcoming / قادم")))))))</f>
        <v/>
      </c>
      <c r="L126" s="36">
        <f>IF(P126="","",INDEX(Settings!$B$2:$B$8,P126))</f>
        <v/>
      </c>
      <c r="M126" s="37">
        <f>IF(OR(P126="",J126=""),"",IFERROR(SUBSTITUTE(SUBSTITUTE(INDEX(Templates!$C$2:$C$5,INDEX(Settings!$E$2:$E$8,P126)),"[Name]",B126),"[service]",D126),"Check template / راجع القالب"))</f>
        <v/>
      </c>
      <c r="N126" s="38">
        <f>IF(OR(P126="",J126=""),"",IFERROR(SUBSTITUTE(SUBSTITUTE(INDEX(Templates!$D$2:$D$5,INDEX(Settings!$E$2:$E$8,P126)),"[Name]",B126),"[service]",D126),"Check template / راجع القالب"))</f>
        <v/>
      </c>
      <c r="O126">
        <f>IF(OR(P126="",A126=""),"",IF(J126&lt;&gt;"",J126+ROW()/100000,IF(COUNT(INDEX(Settings!$C$2:$C$8,P126))=0,"",A126+ROW()/100000)))</f>
        <v/>
      </c>
      <c r="P126">
        <f>IF(OR(A126="",G126=""),"",IFERROR(MATCH(G126,Settings!$A$2:$A$8,0),""))</f>
        <v/>
      </c>
    </row>
    <row r="127">
      <c r="A127" s="30" t="n"/>
      <c r="B127" s="31" t="n"/>
      <c r="C127" s="31" t="n"/>
      <c r="D127" s="31" t="n"/>
      <c r="E127" s="31" t="n"/>
      <c r="F127" s="32" t="n"/>
      <c r="G127" s="31" t="n"/>
      <c r="H127" s="30" t="n"/>
      <c r="I127" s="33">
        <f>IF(A127="","",MAX(0,TODAY()-A127))</f>
        <v/>
      </c>
      <c r="J127" s="34">
        <f>IF(OR(P127="",A127=""),"",IF(COUNT(INDEX(Settings!$C$2:$C$8,P127))=0,"",IF(AND(INDEX(Settings!$D$2:$D$8,P127)="H",H127=""),"",IF(INDEX(Settings!$D$2:$D$8,P127)="A",A127,IF(INDEX(Settings!$D$2:$D$8,P127)="HA",IF(H127="",A127,H127),H127))+INDEX(Settings!$C$2:$C$8,P127))))</f>
        <v/>
      </c>
      <c r="K127" s="35">
        <f>IF(A127="",IF(B127&lt;&gt;"","Add date / أدخل تاريخ الاستفسار",""),IF(G127="","Set status / اختر الحالة",IF(P127="","Check status / راجع الحالة",IF(COUNT(INDEX(Settings!$C$2:$C$8,P127))=0,"Closed / مغلق",IF(AND(INDEX(Settings!$D$2:$D$8,P127)="H",H127=""),"Add last follow-up date / أدخل تاريخ آخر متابعة",IF(J127&lt;TODAY(),"OVERDUE / متأخر",IF(J127=TODAY(),"DUE TODAY / مستحق اليوم","Upcoming / قادم")))))))</f>
        <v/>
      </c>
      <c r="L127" s="36">
        <f>IF(P127="","",INDEX(Settings!$B$2:$B$8,P127))</f>
        <v/>
      </c>
      <c r="M127" s="37">
        <f>IF(OR(P127="",J127=""),"",IFERROR(SUBSTITUTE(SUBSTITUTE(INDEX(Templates!$C$2:$C$5,INDEX(Settings!$E$2:$E$8,P127)),"[Name]",B127),"[service]",D127),"Check template / راجع القالب"))</f>
        <v/>
      </c>
      <c r="N127" s="38">
        <f>IF(OR(P127="",J127=""),"",IFERROR(SUBSTITUTE(SUBSTITUTE(INDEX(Templates!$D$2:$D$5,INDEX(Settings!$E$2:$E$8,P127)),"[Name]",B127),"[service]",D127),"Check template / راجع القالب"))</f>
        <v/>
      </c>
      <c r="O127">
        <f>IF(OR(P127="",A127=""),"",IF(J127&lt;&gt;"",J127+ROW()/100000,IF(COUNT(INDEX(Settings!$C$2:$C$8,P127))=0,"",A127+ROW()/100000)))</f>
        <v/>
      </c>
      <c r="P127">
        <f>IF(OR(A127="",G127=""),"",IFERROR(MATCH(G127,Settings!$A$2:$A$8,0),""))</f>
        <v/>
      </c>
    </row>
    <row r="128">
      <c r="A128" s="30" t="n"/>
      <c r="B128" s="31" t="n"/>
      <c r="C128" s="31" t="n"/>
      <c r="D128" s="31" t="n"/>
      <c r="E128" s="31" t="n"/>
      <c r="F128" s="32" t="n"/>
      <c r="G128" s="31" t="n"/>
      <c r="H128" s="30" t="n"/>
      <c r="I128" s="33">
        <f>IF(A128="","",MAX(0,TODAY()-A128))</f>
        <v/>
      </c>
      <c r="J128" s="34">
        <f>IF(OR(P128="",A128=""),"",IF(COUNT(INDEX(Settings!$C$2:$C$8,P128))=0,"",IF(AND(INDEX(Settings!$D$2:$D$8,P128)="H",H128=""),"",IF(INDEX(Settings!$D$2:$D$8,P128)="A",A128,IF(INDEX(Settings!$D$2:$D$8,P128)="HA",IF(H128="",A128,H128),H128))+INDEX(Settings!$C$2:$C$8,P128))))</f>
        <v/>
      </c>
      <c r="K128" s="35">
        <f>IF(A128="",IF(B128&lt;&gt;"","Add date / أدخل تاريخ الاستفسار",""),IF(G128="","Set status / اختر الحالة",IF(P128="","Check status / راجع الحالة",IF(COUNT(INDEX(Settings!$C$2:$C$8,P128))=0,"Closed / مغلق",IF(AND(INDEX(Settings!$D$2:$D$8,P128)="H",H128=""),"Add last follow-up date / أدخل تاريخ آخر متابعة",IF(J128&lt;TODAY(),"OVERDUE / متأخر",IF(J128=TODAY(),"DUE TODAY / مستحق اليوم","Upcoming / قادم")))))))</f>
        <v/>
      </c>
      <c r="L128" s="36">
        <f>IF(P128="","",INDEX(Settings!$B$2:$B$8,P128))</f>
        <v/>
      </c>
      <c r="M128" s="37">
        <f>IF(OR(P128="",J128=""),"",IFERROR(SUBSTITUTE(SUBSTITUTE(INDEX(Templates!$C$2:$C$5,INDEX(Settings!$E$2:$E$8,P128)),"[Name]",B128),"[service]",D128),"Check template / راجع القالب"))</f>
        <v/>
      </c>
      <c r="N128" s="38">
        <f>IF(OR(P128="",J128=""),"",IFERROR(SUBSTITUTE(SUBSTITUTE(INDEX(Templates!$D$2:$D$5,INDEX(Settings!$E$2:$E$8,P128)),"[Name]",B128),"[service]",D128),"Check template / راجع القالب"))</f>
        <v/>
      </c>
      <c r="O128">
        <f>IF(OR(P128="",A128=""),"",IF(J128&lt;&gt;"",J128+ROW()/100000,IF(COUNT(INDEX(Settings!$C$2:$C$8,P128))=0,"",A128+ROW()/100000)))</f>
        <v/>
      </c>
      <c r="P128">
        <f>IF(OR(A128="",G128=""),"",IFERROR(MATCH(G128,Settings!$A$2:$A$8,0),""))</f>
        <v/>
      </c>
    </row>
    <row r="129">
      <c r="A129" s="30" t="n"/>
      <c r="B129" s="31" t="n"/>
      <c r="C129" s="31" t="n"/>
      <c r="D129" s="31" t="n"/>
      <c r="E129" s="31" t="n"/>
      <c r="F129" s="32" t="n"/>
      <c r="G129" s="31" t="n"/>
      <c r="H129" s="30" t="n"/>
      <c r="I129" s="33">
        <f>IF(A129="","",MAX(0,TODAY()-A129))</f>
        <v/>
      </c>
      <c r="J129" s="34">
        <f>IF(OR(P129="",A129=""),"",IF(COUNT(INDEX(Settings!$C$2:$C$8,P129))=0,"",IF(AND(INDEX(Settings!$D$2:$D$8,P129)="H",H129=""),"",IF(INDEX(Settings!$D$2:$D$8,P129)="A",A129,IF(INDEX(Settings!$D$2:$D$8,P129)="HA",IF(H129="",A129,H129),H129))+INDEX(Settings!$C$2:$C$8,P129))))</f>
        <v/>
      </c>
      <c r="K129" s="35">
        <f>IF(A129="",IF(B129&lt;&gt;"","Add date / أدخل تاريخ الاستفسار",""),IF(G129="","Set status / اختر الحالة",IF(P129="","Check status / راجع الحالة",IF(COUNT(INDEX(Settings!$C$2:$C$8,P129))=0,"Closed / مغلق",IF(AND(INDEX(Settings!$D$2:$D$8,P129)="H",H129=""),"Add last follow-up date / أدخل تاريخ آخر متابعة",IF(J129&lt;TODAY(),"OVERDUE / متأخر",IF(J129=TODAY(),"DUE TODAY / مستحق اليوم","Upcoming / قادم")))))))</f>
        <v/>
      </c>
      <c r="L129" s="36">
        <f>IF(P129="","",INDEX(Settings!$B$2:$B$8,P129))</f>
        <v/>
      </c>
      <c r="M129" s="37">
        <f>IF(OR(P129="",J129=""),"",IFERROR(SUBSTITUTE(SUBSTITUTE(INDEX(Templates!$C$2:$C$5,INDEX(Settings!$E$2:$E$8,P129)),"[Name]",B129),"[service]",D129),"Check template / راجع القالب"))</f>
        <v/>
      </c>
      <c r="N129" s="38">
        <f>IF(OR(P129="",J129=""),"",IFERROR(SUBSTITUTE(SUBSTITUTE(INDEX(Templates!$D$2:$D$5,INDEX(Settings!$E$2:$E$8,P129)),"[Name]",B129),"[service]",D129),"Check template / راجع القالب"))</f>
        <v/>
      </c>
      <c r="O129">
        <f>IF(OR(P129="",A129=""),"",IF(J129&lt;&gt;"",J129+ROW()/100000,IF(COUNT(INDEX(Settings!$C$2:$C$8,P129))=0,"",A129+ROW()/100000)))</f>
        <v/>
      </c>
      <c r="P129">
        <f>IF(OR(A129="",G129=""),"",IFERROR(MATCH(G129,Settings!$A$2:$A$8,0),""))</f>
        <v/>
      </c>
    </row>
    <row r="130">
      <c r="A130" s="30" t="n"/>
      <c r="B130" s="31" t="n"/>
      <c r="C130" s="31" t="n"/>
      <c r="D130" s="31" t="n"/>
      <c r="E130" s="31" t="n"/>
      <c r="F130" s="32" t="n"/>
      <c r="G130" s="31" t="n"/>
      <c r="H130" s="30" t="n"/>
      <c r="I130" s="33">
        <f>IF(A130="","",MAX(0,TODAY()-A130))</f>
        <v/>
      </c>
      <c r="J130" s="34">
        <f>IF(OR(P130="",A130=""),"",IF(COUNT(INDEX(Settings!$C$2:$C$8,P130))=0,"",IF(AND(INDEX(Settings!$D$2:$D$8,P130)="H",H130=""),"",IF(INDEX(Settings!$D$2:$D$8,P130)="A",A130,IF(INDEX(Settings!$D$2:$D$8,P130)="HA",IF(H130="",A130,H130),H130))+INDEX(Settings!$C$2:$C$8,P130))))</f>
        <v/>
      </c>
      <c r="K130" s="35">
        <f>IF(A130="",IF(B130&lt;&gt;"","Add date / أدخل تاريخ الاستفسار",""),IF(G130="","Set status / اختر الحالة",IF(P130="","Check status / راجع الحالة",IF(COUNT(INDEX(Settings!$C$2:$C$8,P130))=0,"Closed / مغلق",IF(AND(INDEX(Settings!$D$2:$D$8,P130)="H",H130=""),"Add last follow-up date / أدخل تاريخ آخر متابعة",IF(J130&lt;TODAY(),"OVERDUE / متأخر",IF(J130=TODAY(),"DUE TODAY / مستحق اليوم","Upcoming / قادم")))))))</f>
        <v/>
      </c>
      <c r="L130" s="36">
        <f>IF(P130="","",INDEX(Settings!$B$2:$B$8,P130))</f>
        <v/>
      </c>
      <c r="M130" s="37">
        <f>IF(OR(P130="",J130=""),"",IFERROR(SUBSTITUTE(SUBSTITUTE(INDEX(Templates!$C$2:$C$5,INDEX(Settings!$E$2:$E$8,P130)),"[Name]",B130),"[service]",D130),"Check template / راجع القالب"))</f>
        <v/>
      </c>
      <c r="N130" s="38">
        <f>IF(OR(P130="",J130=""),"",IFERROR(SUBSTITUTE(SUBSTITUTE(INDEX(Templates!$D$2:$D$5,INDEX(Settings!$E$2:$E$8,P130)),"[Name]",B130),"[service]",D130),"Check template / راجع القالب"))</f>
        <v/>
      </c>
      <c r="O130">
        <f>IF(OR(P130="",A130=""),"",IF(J130&lt;&gt;"",J130+ROW()/100000,IF(COUNT(INDEX(Settings!$C$2:$C$8,P130))=0,"",A130+ROW()/100000)))</f>
        <v/>
      </c>
      <c r="P130">
        <f>IF(OR(A130="",G130=""),"",IFERROR(MATCH(G130,Settings!$A$2:$A$8,0),""))</f>
        <v/>
      </c>
    </row>
    <row r="131">
      <c r="A131" s="30" t="n"/>
      <c r="B131" s="31" t="n"/>
      <c r="C131" s="31" t="n"/>
      <c r="D131" s="31" t="n"/>
      <c r="E131" s="31" t="n"/>
      <c r="F131" s="32" t="n"/>
      <c r="G131" s="31" t="n"/>
      <c r="H131" s="30" t="n"/>
      <c r="I131" s="33">
        <f>IF(A131="","",MAX(0,TODAY()-A131))</f>
        <v/>
      </c>
      <c r="J131" s="34">
        <f>IF(OR(P131="",A131=""),"",IF(COUNT(INDEX(Settings!$C$2:$C$8,P131))=0,"",IF(AND(INDEX(Settings!$D$2:$D$8,P131)="H",H131=""),"",IF(INDEX(Settings!$D$2:$D$8,P131)="A",A131,IF(INDEX(Settings!$D$2:$D$8,P131)="HA",IF(H131="",A131,H131),H131))+INDEX(Settings!$C$2:$C$8,P131))))</f>
        <v/>
      </c>
      <c r="K131" s="35">
        <f>IF(A131="",IF(B131&lt;&gt;"","Add date / أدخل تاريخ الاستفسار",""),IF(G131="","Set status / اختر الحالة",IF(P131="","Check status / راجع الحالة",IF(COUNT(INDEX(Settings!$C$2:$C$8,P131))=0,"Closed / مغلق",IF(AND(INDEX(Settings!$D$2:$D$8,P131)="H",H131=""),"Add last follow-up date / أدخل تاريخ آخر متابعة",IF(J131&lt;TODAY(),"OVERDUE / متأخر",IF(J131=TODAY(),"DUE TODAY / مستحق اليوم","Upcoming / قادم")))))))</f>
        <v/>
      </c>
      <c r="L131" s="36">
        <f>IF(P131="","",INDEX(Settings!$B$2:$B$8,P131))</f>
        <v/>
      </c>
      <c r="M131" s="37">
        <f>IF(OR(P131="",J131=""),"",IFERROR(SUBSTITUTE(SUBSTITUTE(INDEX(Templates!$C$2:$C$5,INDEX(Settings!$E$2:$E$8,P131)),"[Name]",B131),"[service]",D131),"Check template / راجع القالب"))</f>
        <v/>
      </c>
      <c r="N131" s="38">
        <f>IF(OR(P131="",J131=""),"",IFERROR(SUBSTITUTE(SUBSTITUTE(INDEX(Templates!$D$2:$D$5,INDEX(Settings!$E$2:$E$8,P131)),"[Name]",B131),"[service]",D131),"Check template / راجع القالب"))</f>
        <v/>
      </c>
      <c r="O131">
        <f>IF(OR(P131="",A131=""),"",IF(J131&lt;&gt;"",J131+ROW()/100000,IF(COUNT(INDEX(Settings!$C$2:$C$8,P131))=0,"",A131+ROW()/100000)))</f>
        <v/>
      </c>
      <c r="P131">
        <f>IF(OR(A131="",G131=""),"",IFERROR(MATCH(G131,Settings!$A$2:$A$8,0),""))</f>
        <v/>
      </c>
    </row>
    <row r="132">
      <c r="A132" s="30" t="n"/>
      <c r="B132" s="31" t="n"/>
      <c r="C132" s="31" t="n"/>
      <c r="D132" s="31" t="n"/>
      <c r="E132" s="31" t="n"/>
      <c r="F132" s="32" t="n"/>
      <c r="G132" s="31" t="n"/>
      <c r="H132" s="30" t="n"/>
      <c r="I132" s="33">
        <f>IF(A132="","",MAX(0,TODAY()-A132))</f>
        <v/>
      </c>
      <c r="J132" s="34">
        <f>IF(OR(P132="",A132=""),"",IF(COUNT(INDEX(Settings!$C$2:$C$8,P132))=0,"",IF(AND(INDEX(Settings!$D$2:$D$8,P132)="H",H132=""),"",IF(INDEX(Settings!$D$2:$D$8,P132)="A",A132,IF(INDEX(Settings!$D$2:$D$8,P132)="HA",IF(H132="",A132,H132),H132))+INDEX(Settings!$C$2:$C$8,P132))))</f>
        <v/>
      </c>
      <c r="K132" s="35">
        <f>IF(A132="",IF(B132&lt;&gt;"","Add date / أدخل تاريخ الاستفسار",""),IF(G132="","Set status / اختر الحالة",IF(P132="","Check status / راجع الحالة",IF(COUNT(INDEX(Settings!$C$2:$C$8,P132))=0,"Closed / مغلق",IF(AND(INDEX(Settings!$D$2:$D$8,P132)="H",H132=""),"Add last follow-up date / أدخل تاريخ آخر متابعة",IF(J132&lt;TODAY(),"OVERDUE / متأخر",IF(J132=TODAY(),"DUE TODAY / مستحق اليوم","Upcoming / قادم")))))))</f>
        <v/>
      </c>
      <c r="L132" s="36">
        <f>IF(P132="","",INDEX(Settings!$B$2:$B$8,P132))</f>
        <v/>
      </c>
      <c r="M132" s="37">
        <f>IF(OR(P132="",J132=""),"",IFERROR(SUBSTITUTE(SUBSTITUTE(INDEX(Templates!$C$2:$C$5,INDEX(Settings!$E$2:$E$8,P132)),"[Name]",B132),"[service]",D132),"Check template / راجع القالب"))</f>
        <v/>
      </c>
      <c r="N132" s="38">
        <f>IF(OR(P132="",J132=""),"",IFERROR(SUBSTITUTE(SUBSTITUTE(INDEX(Templates!$D$2:$D$5,INDEX(Settings!$E$2:$E$8,P132)),"[Name]",B132),"[service]",D132),"Check template / راجع القالب"))</f>
        <v/>
      </c>
      <c r="O132">
        <f>IF(OR(P132="",A132=""),"",IF(J132&lt;&gt;"",J132+ROW()/100000,IF(COUNT(INDEX(Settings!$C$2:$C$8,P132))=0,"",A132+ROW()/100000)))</f>
        <v/>
      </c>
      <c r="P132">
        <f>IF(OR(A132="",G132=""),"",IFERROR(MATCH(G132,Settings!$A$2:$A$8,0),""))</f>
        <v/>
      </c>
    </row>
    <row r="133">
      <c r="A133" s="30" t="n"/>
      <c r="B133" s="31" t="n"/>
      <c r="C133" s="31" t="n"/>
      <c r="D133" s="31" t="n"/>
      <c r="E133" s="31" t="n"/>
      <c r="F133" s="32" t="n"/>
      <c r="G133" s="31" t="n"/>
      <c r="H133" s="30" t="n"/>
      <c r="I133" s="33">
        <f>IF(A133="","",MAX(0,TODAY()-A133))</f>
        <v/>
      </c>
      <c r="J133" s="34">
        <f>IF(OR(P133="",A133=""),"",IF(COUNT(INDEX(Settings!$C$2:$C$8,P133))=0,"",IF(AND(INDEX(Settings!$D$2:$D$8,P133)="H",H133=""),"",IF(INDEX(Settings!$D$2:$D$8,P133)="A",A133,IF(INDEX(Settings!$D$2:$D$8,P133)="HA",IF(H133="",A133,H133),H133))+INDEX(Settings!$C$2:$C$8,P133))))</f>
        <v/>
      </c>
      <c r="K133" s="35">
        <f>IF(A133="",IF(B133&lt;&gt;"","Add date / أدخل تاريخ الاستفسار",""),IF(G133="","Set status / اختر الحالة",IF(P133="","Check status / راجع الحالة",IF(COUNT(INDEX(Settings!$C$2:$C$8,P133))=0,"Closed / مغلق",IF(AND(INDEX(Settings!$D$2:$D$8,P133)="H",H133=""),"Add last follow-up date / أدخل تاريخ آخر متابعة",IF(J133&lt;TODAY(),"OVERDUE / متأخر",IF(J133=TODAY(),"DUE TODAY / مستحق اليوم","Upcoming / قادم")))))))</f>
        <v/>
      </c>
      <c r="L133" s="36">
        <f>IF(P133="","",INDEX(Settings!$B$2:$B$8,P133))</f>
        <v/>
      </c>
      <c r="M133" s="37">
        <f>IF(OR(P133="",J133=""),"",IFERROR(SUBSTITUTE(SUBSTITUTE(INDEX(Templates!$C$2:$C$5,INDEX(Settings!$E$2:$E$8,P133)),"[Name]",B133),"[service]",D133),"Check template / راجع القالب"))</f>
        <v/>
      </c>
      <c r="N133" s="38">
        <f>IF(OR(P133="",J133=""),"",IFERROR(SUBSTITUTE(SUBSTITUTE(INDEX(Templates!$D$2:$D$5,INDEX(Settings!$E$2:$E$8,P133)),"[Name]",B133),"[service]",D133),"Check template / راجع القالب"))</f>
        <v/>
      </c>
      <c r="O133">
        <f>IF(OR(P133="",A133=""),"",IF(J133&lt;&gt;"",J133+ROW()/100000,IF(COUNT(INDEX(Settings!$C$2:$C$8,P133))=0,"",A133+ROW()/100000)))</f>
        <v/>
      </c>
      <c r="P133">
        <f>IF(OR(A133="",G133=""),"",IFERROR(MATCH(G133,Settings!$A$2:$A$8,0),""))</f>
        <v/>
      </c>
    </row>
    <row r="134">
      <c r="A134" s="30" t="n"/>
      <c r="B134" s="31" t="n"/>
      <c r="C134" s="31" t="n"/>
      <c r="D134" s="31" t="n"/>
      <c r="E134" s="31" t="n"/>
      <c r="F134" s="32" t="n"/>
      <c r="G134" s="31" t="n"/>
      <c r="H134" s="30" t="n"/>
      <c r="I134" s="33">
        <f>IF(A134="","",MAX(0,TODAY()-A134))</f>
        <v/>
      </c>
      <c r="J134" s="34">
        <f>IF(OR(P134="",A134=""),"",IF(COUNT(INDEX(Settings!$C$2:$C$8,P134))=0,"",IF(AND(INDEX(Settings!$D$2:$D$8,P134)="H",H134=""),"",IF(INDEX(Settings!$D$2:$D$8,P134)="A",A134,IF(INDEX(Settings!$D$2:$D$8,P134)="HA",IF(H134="",A134,H134),H134))+INDEX(Settings!$C$2:$C$8,P134))))</f>
        <v/>
      </c>
      <c r="K134" s="35">
        <f>IF(A134="",IF(B134&lt;&gt;"","Add date / أدخل تاريخ الاستفسار",""),IF(G134="","Set status / اختر الحالة",IF(P134="","Check status / راجع الحالة",IF(COUNT(INDEX(Settings!$C$2:$C$8,P134))=0,"Closed / مغلق",IF(AND(INDEX(Settings!$D$2:$D$8,P134)="H",H134=""),"Add last follow-up date / أدخل تاريخ آخر متابعة",IF(J134&lt;TODAY(),"OVERDUE / متأخر",IF(J134=TODAY(),"DUE TODAY / مستحق اليوم","Upcoming / قادم")))))))</f>
        <v/>
      </c>
      <c r="L134" s="36">
        <f>IF(P134="","",INDEX(Settings!$B$2:$B$8,P134))</f>
        <v/>
      </c>
      <c r="M134" s="37">
        <f>IF(OR(P134="",J134=""),"",IFERROR(SUBSTITUTE(SUBSTITUTE(INDEX(Templates!$C$2:$C$5,INDEX(Settings!$E$2:$E$8,P134)),"[Name]",B134),"[service]",D134),"Check template / راجع القالب"))</f>
        <v/>
      </c>
      <c r="N134" s="38">
        <f>IF(OR(P134="",J134=""),"",IFERROR(SUBSTITUTE(SUBSTITUTE(INDEX(Templates!$D$2:$D$5,INDEX(Settings!$E$2:$E$8,P134)),"[Name]",B134),"[service]",D134),"Check template / راجع القالب"))</f>
        <v/>
      </c>
      <c r="O134">
        <f>IF(OR(P134="",A134=""),"",IF(J134&lt;&gt;"",J134+ROW()/100000,IF(COUNT(INDEX(Settings!$C$2:$C$8,P134))=0,"",A134+ROW()/100000)))</f>
        <v/>
      </c>
      <c r="P134">
        <f>IF(OR(A134="",G134=""),"",IFERROR(MATCH(G134,Settings!$A$2:$A$8,0),""))</f>
        <v/>
      </c>
    </row>
    <row r="135">
      <c r="A135" s="30" t="n"/>
      <c r="B135" s="31" t="n"/>
      <c r="C135" s="31" t="n"/>
      <c r="D135" s="31" t="n"/>
      <c r="E135" s="31" t="n"/>
      <c r="F135" s="32" t="n"/>
      <c r="G135" s="31" t="n"/>
      <c r="H135" s="30" t="n"/>
      <c r="I135" s="33">
        <f>IF(A135="","",MAX(0,TODAY()-A135))</f>
        <v/>
      </c>
      <c r="J135" s="34">
        <f>IF(OR(P135="",A135=""),"",IF(COUNT(INDEX(Settings!$C$2:$C$8,P135))=0,"",IF(AND(INDEX(Settings!$D$2:$D$8,P135)="H",H135=""),"",IF(INDEX(Settings!$D$2:$D$8,P135)="A",A135,IF(INDEX(Settings!$D$2:$D$8,P135)="HA",IF(H135="",A135,H135),H135))+INDEX(Settings!$C$2:$C$8,P135))))</f>
        <v/>
      </c>
      <c r="K135" s="35">
        <f>IF(A135="",IF(B135&lt;&gt;"","Add date / أدخل تاريخ الاستفسار",""),IF(G135="","Set status / اختر الحالة",IF(P135="","Check status / راجع الحالة",IF(COUNT(INDEX(Settings!$C$2:$C$8,P135))=0,"Closed / مغلق",IF(AND(INDEX(Settings!$D$2:$D$8,P135)="H",H135=""),"Add last follow-up date / أدخل تاريخ آخر متابعة",IF(J135&lt;TODAY(),"OVERDUE / متأخر",IF(J135=TODAY(),"DUE TODAY / مستحق اليوم","Upcoming / قادم")))))))</f>
        <v/>
      </c>
      <c r="L135" s="36">
        <f>IF(P135="","",INDEX(Settings!$B$2:$B$8,P135))</f>
        <v/>
      </c>
      <c r="M135" s="37">
        <f>IF(OR(P135="",J135=""),"",IFERROR(SUBSTITUTE(SUBSTITUTE(INDEX(Templates!$C$2:$C$5,INDEX(Settings!$E$2:$E$8,P135)),"[Name]",B135),"[service]",D135),"Check template / راجع القالب"))</f>
        <v/>
      </c>
      <c r="N135" s="38">
        <f>IF(OR(P135="",J135=""),"",IFERROR(SUBSTITUTE(SUBSTITUTE(INDEX(Templates!$D$2:$D$5,INDEX(Settings!$E$2:$E$8,P135)),"[Name]",B135),"[service]",D135),"Check template / راجع القالب"))</f>
        <v/>
      </c>
      <c r="O135">
        <f>IF(OR(P135="",A135=""),"",IF(J135&lt;&gt;"",J135+ROW()/100000,IF(COUNT(INDEX(Settings!$C$2:$C$8,P135))=0,"",A135+ROW()/100000)))</f>
        <v/>
      </c>
      <c r="P135">
        <f>IF(OR(A135="",G135=""),"",IFERROR(MATCH(G135,Settings!$A$2:$A$8,0),""))</f>
        <v/>
      </c>
    </row>
    <row r="136">
      <c r="A136" s="30" t="n"/>
      <c r="B136" s="31" t="n"/>
      <c r="C136" s="31" t="n"/>
      <c r="D136" s="31" t="n"/>
      <c r="E136" s="31" t="n"/>
      <c r="F136" s="32" t="n"/>
      <c r="G136" s="31" t="n"/>
      <c r="H136" s="30" t="n"/>
      <c r="I136" s="33">
        <f>IF(A136="","",MAX(0,TODAY()-A136))</f>
        <v/>
      </c>
      <c r="J136" s="34">
        <f>IF(OR(P136="",A136=""),"",IF(COUNT(INDEX(Settings!$C$2:$C$8,P136))=0,"",IF(AND(INDEX(Settings!$D$2:$D$8,P136)="H",H136=""),"",IF(INDEX(Settings!$D$2:$D$8,P136)="A",A136,IF(INDEX(Settings!$D$2:$D$8,P136)="HA",IF(H136="",A136,H136),H136))+INDEX(Settings!$C$2:$C$8,P136))))</f>
        <v/>
      </c>
      <c r="K136" s="35">
        <f>IF(A136="",IF(B136&lt;&gt;"","Add date / أدخل تاريخ الاستفسار",""),IF(G136="","Set status / اختر الحالة",IF(P136="","Check status / راجع الحالة",IF(COUNT(INDEX(Settings!$C$2:$C$8,P136))=0,"Closed / مغلق",IF(AND(INDEX(Settings!$D$2:$D$8,P136)="H",H136=""),"Add last follow-up date / أدخل تاريخ آخر متابعة",IF(J136&lt;TODAY(),"OVERDUE / متأخر",IF(J136=TODAY(),"DUE TODAY / مستحق اليوم","Upcoming / قادم")))))))</f>
        <v/>
      </c>
      <c r="L136" s="36">
        <f>IF(P136="","",INDEX(Settings!$B$2:$B$8,P136))</f>
        <v/>
      </c>
      <c r="M136" s="37">
        <f>IF(OR(P136="",J136=""),"",IFERROR(SUBSTITUTE(SUBSTITUTE(INDEX(Templates!$C$2:$C$5,INDEX(Settings!$E$2:$E$8,P136)),"[Name]",B136),"[service]",D136),"Check template / راجع القالب"))</f>
        <v/>
      </c>
      <c r="N136" s="38">
        <f>IF(OR(P136="",J136=""),"",IFERROR(SUBSTITUTE(SUBSTITUTE(INDEX(Templates!$D$2:$D$5,INDEX(Settings!$E$2:$E$8,P136)),"[Name]",B136),"[service]",D136),"Check template / راجع القالب"))</f>
        <v/>
      </c>
      <c r="O136">
        <f>IF(OR(P136="",A136=""),"",IF(J136&lt;&gt;"",J136+ROW()/100000,IF(COUNT(INDEX(Settings!$C$2:$C$8,P136))=0,"",A136+ROW()/100000)))</f>
        <v/>
      </c>
      <c r="P136">
        <f>IF(OR(A136="",G136=""),"",IFERROR(MATCH(G136,Settings!$A$2:$A$8,0),""))</f>
        <v/>
      </c>
    </row>
    <row r="137">
      <c r="A137" s="30" t="n"/>
      <c r="B137" s="31" t="n"/>
      <c r="C137" s="31" t="n"/>
      <c r="D137" s="31" t="n"/>
      <c r="E137" s="31" t="n"/>
      <c r="F137" s="32" t="n"/>
      <c r="G137" s="31" t="n"/>
      <c r="H137" s="30" t="n"/>
      <c r="I137" s="33">
        <f>IF(A137="","",MAX(0,TODAY()-A137))</f>
        <v/>
      </c>
      <c r="J137" s="34">
        <f>IF(OR(P137="",A137=""),"",IF(COUNT(INDEX(Settings!$C$2:$C$8,P137))=0,"",IF(AND(INDEX(Settings!$D$2:$D$8,P137)="H",H137=""),"",IF(INDEX(Settings!$D$2:$D$8,P137)="A",A137,IF(INDEX(Settings!$D$2:$D$8,P137)="HA",IF(H137="",A137,H137),H137))+INDEX(Settings!$C$2:$C$8,P137))))</f>
        <v/>
      </c>
      <c r="K137" s="35">
        <f>IF(A137="",IF(B137&lt;&gt;"","Add date / أدخل تاريخ الاستفسار",""),IF(G137="","Set status / اختر الحالة",IF(P137="","Check status / راجع الحالة",IF(COUNT(INDEX(Settings!$C$2:$C$8,P137))=0,"Closed / مغلق",IF(AND(INDEX(Settings!$D$2:$D$8,P137)="H",H137=""),"Add last follow-up date / أدخل تاريخ آخر متابعة",IF(J137&lt;TODAY(),"OVERDUE / متأخر",IF(J137=TODAY(),"DUE TODAY / مستحق اليوم","Upcoming / قادم")))))))</f>
        <v/>
      </c>
      <c r="L137" s="36">
        <f>IF(P137="","",INDEX(Settings!$B$2:$B$8,P137))</f>
        <v/>
      </c>
      <c r="M137" s="37">
        <f>IF(OR(P137="",J137=""),"",IFERROR(SUBSTITUTE(SUBSTITUTE(INDEX(Templates!$C$2:$C$5,INDEX(Settings!$E$2:$E$8,P137)),"[Name]",B137),"[service]",D137),"Check template / راجع القالب"))</f>
        <v/>
      </c>
      <c r="N137" s="38">
        <f>IF(OR(P137="",J137=""),"",IFERROR(SUBSTITUTE(SUBSTITUTE(INDEX(Templates!$D$2:$D$5,INDEX(Settings!$E$2:$E$8,P137)),"[Name]",B137),"[service]",D137),"Check template / راجع القالب"))</f>
        <v/>
      </c>
      <c r="O137">
        <f>IF(OR(P137="",A137=""),"",IF(J137&lt;&gt;"",J137+ROW()/100000,IF(COUNT(INDEX(Settings!$C$2:$C$8,P137))=0,"",A137+ROW()/100000)))</f>
        <v/>
      </c>
      <c r="P137">
        <f>IF(OR(A137="",G137=""),"",IFERROR(MATCH(G137,Settings!$A$2:$A$8,0),""))</f>
        <v/>
      </c>
    </row>
    <row r="138">
      <c r="A138" s="30" t="n"/>
      <c r="B138" s="31" t="n"/>
      <c r="C138" s="31" t="n"/>
      <c r="D138" s="31" t="n"/>
      <c r="E138" s="31" t="n"/>
      <c r="F138" s="32" t="n"/>
      <c r="G138" s="31" t="n"/>
      <c r="H138" s="30" t="n"/>
      <c r="I138" s="33">
        <f>IF(A138="","",MAX(0,TODAY()-A138))</f>
        <v/>
      </c>
      <c r="J138" s="34">
        <f>IF(OR(P138="",A138=""),"",IF(COUNT(INDEX(Settings!$C$2:$C$8,P138))=0,"",IF(AND(INDEX(Settings!$D$2:$D$8,P138)="H",H138=""),"",IF(INDEX(Settings!$D$2:$D$8,P138)="A",A138,IF(INDEX(Settings!$D$2:$D$8,P138)="HA",IF(H138="",A138,H138),H138))+INDEX(Settings!$C$2:$C$8,P138))))</f>
        <v/>
      </c>
      <c r="K138" s="35">
        <f>IF(A138="",IF(B138&lt;&gt;"","Add date / أدخل تاريخ الاستفسار",""),IF(G138="","Set status / اختر الحالة",IF(P138="","Check status / راجع الحالة",IF(COUNT(INDEX(Settings!$C$2:$C$8,P138))=0,"Closed / مغلق",IF(AND(INDEX(Settings!$D$2:$D$8,P138)="H",H138=""),"Add last follow-up date / أدخل تاريخ آخر متابعة",IF(J138&lt;TODAY(),"OVERDUE / متأخر",IF(J138=TODAY(),"DUE TODAY / مستحق اليوم","Upcoming / قادم")))))))</f>
        <v/>
      </c>
      <c r="L138" s="36">
        <f>IF(P138="","",INDEX(Settings!$B$2:$B$8,P138))</f>
        <v/>
      </c>
      <c r="M138" s="37">
        <f>IF(OR(P138="",J138=""),"",IFERROR(SUBSTITUTE(SUBSTITUTE(INDEX(Templates!$C$2:$C$5,INDEX(Settings!$E$2:$E$8,P138)),"[Name]",B138),"[service]",D138),"Check template / راجع القالب"))</f>
        <v/>
      </c>
      <c r="N138" s="38">
        <f>IF(OR(P138="",J138=""),"",IFERROR(SUBSTITUTE(SUBSTITUTE(INDEX(Templates!$D$2:$D$5,INDEX(Settings!$E$2:$E$8,P138)),"[Name]",B138),"[service]",D138),"Check template / راجع القالب"))</f>
        <v/>
      </c>
      <c r="O138">
        <f>IF(OR(P138="",A138=""),"",IF(J138&lt;&gt;"",J138+ROW()/100000,IF(COUNT(INDEX(Settings!$C$2:$C$8,P138))=0,"",A138+ROW()/100000)))</f>
        <v/>
      </c>
      <c r="P138">
        <f>IF(OR(A138="",G138=""),"",IFERROR(MATCH(G138,Settings!$A$2:$A$8,0),""))</f>
        <v/>
      </c>
    </row>
    <row r="139">
      <c r="A139" s="30" t="n"/>
      <c r="B139" s="31" t="n"/>
      <c r="C139" s="31" t="n"/>
      <c r="D139" s="31" t="n"/>
      <c r="E139" s="31" t="n"/>
      <c r="F139" s="32" t="n"/>
      <c r="G139" s="31" t="n"/>
      <c r="H139" s="30" t="n"/>
      <c r="I139" s="33">
        <f>IF(A139="","",MAX(0,TODAY()-A139))</f>
        <v/>
      </c>
      <c r="J139" s="34">
        <f>IF(OR(P139="",A139=""),"",IF(COUNT(INDEX(Settings!$C$2:$C$8,P139))=0,"",IF(AND(INDEX(Settings!$D$2:$D$8,P139)="H",H139=""),"",IF(INDEX(Settings!$D$2:$D$8,P139)="A",A139,IF(INDEX(Settings!$D$2:$D$8,P139)="HA",IF(H139="",A139,H139),H139))+INDEX(Settings!$C$2:$C$8,P139))))</f>
        <v/>
      </c>
      <c r="K139" s="35">
        <f>IF(A139="",IF(B139&lt;&gt;"","Add date / أدخل تاريخ الاستفسار",""),IF(G139="","Set status / اختر الحالة",IF(P139="","Check status / راجع الحالة",IF(COUNT(INDEX(Settings!$C$2:$C$8,P139))=0,"Closed / مغلق",IF(AND(INDEX(Settings!$D$2:$D$8,P139)="H",H139=""),"Add last follow-up date / أدخل تاريخ آخر متابعة",IF(J139&lt;TODAY(),"OVERDUE / متأخر",IF(J139=TODAY(),"DUE TODAY / مستحق اليوم","Upcoming / قادم")))))))</f>
        <v/>
      </c>
      <c r="L139" s="36">
        <f>IF(P139="","",INDEX(Settings!$B$2:$B$8,P139))</f>
        <v/>
      </c>
      <c r="M139" s="37">
        <f>IF(OR(P139="",J139=""),"",IFERROR(SUBSTITUTE(SUBSTITUTE(INDEX(Templates!$C$2:$C$5,INDEX(Settings!$E$2:$E$8,P139)),"[Name]",B139),"[service]",D139),"Check template / راجع القالب"))</f>
        <v/>
      </c>
      <c r="N139" s="38">
        <f>IF(OR(P139="",J139=""),"",IFERROR(SUBSTITUTE(SUBSTITUTE(INDEX(Templates!$D$2:$D$5,INDEX(Settings!$E$2:$E$8,P139)),"[Name]",B139),"[service]",D139),"Check template / راجع القالب"))</f>
        <v/>
      </c>
      <c r="O139">
        <f>IF(OR(P139="",A139=""),"",IF(J139&lt;&gt;"",J139+ROW()/100000,IF(COUNT(INDEX(Settings!$C$2:$C$8,P139))=0,"",A139+ROW()/100000)))</f>
        <v/>
      </c>
      <c r="P139">
        <f>IF(OR(A139="",G139=""),"",IFERROR(MATCH(G139,Settings!$A$2:$A$8,0),""))</f>
        <v/>
      </c>
    </row>
    <row r="140">
      <c r="A140" s="30" t="n"/>
      <c r="B140" s="31" t="n"/>
      <c r="C140" s="31" t="n"/>
      <c r="D140" s="31" t="n"/>
      <c r="E140" s="31" t="n"/>
      <c r="F140" s="32" t="n"/>
      <c r="G140" s="31" t="n"/>
      <c r="H140" s="30" t="n"/>
      <c r="I140" s="33">
        <f>IF(A140="","",MAX(0,TODAY()-A140))</f>
        <v/>
      </c>
      <c r="J140" s="34">
        <f>IF(OR(P140="",A140=""),"",IF(COUNT(INDEX(Settings!$C$2:$C$8,P140))=0,"",IF(AND(INDEX(Settings!$D$2:$D$8,P140)="H",H140=""),"",IF(INDEX(Settings!$D$2:$D$8,P140)="A",A140,IF(INDEX(Settings!$D$2:$D$8,P140)="HA",IF(H140="",A140,H140),H140))+INDEX(Settings!$C$2:$C$8,P140))))</f>
        <v/>
      </c>
      <c r="K140" s="35">
        <f>IF(A140="",IF(B140&lt;&gt;"","Add date / أدخل تاريخ الاستفسار",""),IF(G140="","Set status / اختر الحالة",IF(P140="","Check status / راجع الحالة",IF(COUNT(INDEX(Settings!$C$2:$C$8,P140))=0,"Closed / مغلق",IF(AND(INDEX(Settings!$D$2:$D$8,P140)="H",H140=""),"Add last follow-up date / أدخل تاريخ آخر متابعة",IF(J140&lt;TODAY(),"OVERDUE / متأخر",IF(J140=TODAY(),"DUE TODAY / مستحق اليوم","Upcoming / قادم")))))))</f>
        <v/>
      </c>
      <c r="L140" s="36">
        <f>IF(P140="","",INDEX(Settings!$B$2:$B$8,P140))</f>
        <v/>
      </c>
      <c r="M140" s="37">
        <f>IF(OR(P140="",J140=""),"",IFERROR(SUBSTITUTE(SUBSTITUTE(INDEX(Templates!$C$2:$C$5,INDEX(Settings!$E$2:$E$8,P140)),"[Name]",B140),"[service]",D140),"Check template / راجع القالب"))</f>
        <v/>
      </c>
      <c r="N140" s="38">
        <f>IF(OR(P140="",J140=""),"",IFERROR(SUBSTITUTE(SUBSTITUTE(INDEX(Templates!$D$2:$D$5,INDEX(Settings!$E$2:$E$8,P140)),"[Name]",B140),"[service]",D140),"Check template / راجع القالب"))</f>
        <v/>
      </c>
      <c r="O140">
        <f>IF(OR(P140="",A140=""),"",IF(J140&lt;&gt;"",J140+ROW()/100000,IF(COUNT(INDEX(Settings!$C$2:$C$8,P140))=0,"",A140+ROW()/100000)))</f>
        <v/>
      </c>
      <c r="P140">
        <f>IF(OR(A140="",G140=""),"",IFERROR(MATCH(G140,Settings!$A$2:$A$8,0),""))</f>
        <v/>
      </c>
    </row>
    <row r="141">
      <c r="A141" s="30" t="n"/>
      <c r="B141" s="31" t="n"/>
      <c r="C141" s="31" t="n"/>
      <c r="D141" s="31" t="n"/>
      <c r="E141" s="31" t="n"/>
      <c r="F141" s="32" t="n"/>
      <c r="G141" s="31" t="n"/>
      <c r="H141" s="30" t="n"/>
      <c r="I141" s="33">
        <f>IF(A141="","",MAX(0,TODAY()-A141))</f>
        <v/>
      </c>
      <c r="J141" s="34">
        <f>IF(OR(P141="",A141=""),"",IF(COUNT(INDEX(Settings!$C$2:$C$8,P141))=0,"",IF(AND(INDEX(Settings!$D$2:$D$8,P141)="H",H141=""),"",IF(INDEX(Settings!$D$2:$D$8,P141)="A",A141,IF(INDEX(Settings!$D$2:$D$8,P141)="HA",IF(H141="",A141,H141),H141))+INDEX(Settings!$C$2:$C$8,P141))))</f>
        <v/>
      </c>
      <c r="K141" s="35">
        <f>IF(A141="",IF(B141&lt;&gt;"","Add date / أدخل تاريخ الاستفسار",""),IF(G141="","Set status / اختر الحالة",IF(P141="","Check status / راجع الحالة",IF(COUNT(INDEX(Settings!$C$2:$C$8,P141))=0,"Closed / مغلق",IF(AND(INDEX(Settings!$D$2:$D$8,P141)="H",H141=""),"Add last follow-up date / أدخل تاريخ آخر متابعة",IF(J141&lt;TODAY(),"OVERDUE / متأخر",IF(J141=TODAY(),"DUE TODAY / مستحق اليوم","Upcoming / قادم")))))))</f>
        <v/>
      </c>
      <c r="L141" s="36">
        <f>IF(P141="","",INDEX(Settings!$B$2:$B$8,P141))</f>
        <v/>
      </c>
      <c r="M141" s="37">
        <f>IF(OR(P141="",J141=""),"",IFERROR(SUBSTITUTE(SUBSTITUTE(INDEX(Templates!$C$2:$C$5,INDEX(Settings!$E$2:$E$8,P141)),"[Name]",B141),"[service]",D141),"Check template / راجع القالب"))</f>
        <v/>
      </c>
      <c r="N141" s="38">
        <f>IF(OR(P141="",J141=""),"",IFERROR(SUBSTITUTE(SUBSTITUTE(INDEX(Templates!$D$2:$D$5,INDEX(Settings!$E$2:$E$8,P141)),"[Name]",B141),"[service]",D141),"Check template / راجع القالب"))</f>
        <v/>
      </c>
      <c r="O141">
        <f>IF(OR(P141="",A141=""),"",IF(J141&lt;&gt;"",J141+ROW()/100000,IF(COUNT(INDEX(Settings!$C$2:$C$8,P141))=0,"",A141+ROW()/100000)))</f>
        <v/>
      </c>
      <c r="P141">
        <f>IF(OR(A141="",G141=""),"",IFERROR(MATCH(G141,Settings!$A$2:$A$8,0),""))</f>
        <v/>
      </c>
    </row>
    <row r="142">
      <c r="A142" s="30" t="n"/>
      <c r="B142" s="31" t="n"/>
      <c r="C142" s="31" t="n"/>
      <c r="D142" s="31" t="n"/>
      <c r="E142" s="31" t="n"/>
      <c r="F142" s="32" t="n"/>
      <c r="G142" s="31" t="n"/>
      <c r="H142" s="30" t="n"/>
      <c r="I142" s="33">
        <f>IF(A142="","",MAX(0,TODAY()-A142))</f>
        <v/>
      </c>
      <c r="J142" s="34">
        <f>IF(OR(P142="",A142=""),"",IF(COUNT(INDEX(Settings!$C$2:$C$8,P142))=0,"",IF(AND(INDEX(Settings!$D$2:$D$8,P142)="H",H142=""),"",IF(INDEX(Settings!$D$2:$D$8,P142)="A",A142,IF(INDEX(Settings!$D$2:$D$8,P142)="HA",IF(H142="",A142,H142),H142))+INDEX(Settings!$C$2:$C$8,P142))))</f>
        <v/>
      </c>
      <c r="K142" s="35">
        <f>IF(A142="",IF(B142&lt;&gt;"","Add date / أدخل تاريخ الاستفسار",""),IF(G142="","Set status / اختر الحالة",IF(P142="","Check status / راجع الحالة",IF(COUNT(INDEX(Settings!$C$2:$C$8,P142))=0,"Closed / مغلق",IF(AND(INDEX(Settings!$D$2:$D$8,P142)="H",H142=""),"Add last follow-up date / أدخل تاريخ آخر متابعة",IF(J142&lt;TODAY(),"OVERDUE / متأخر",IF(J142=TODAY(),"DUE TODAY / مستحق اليوم","Upcoming / قادم")))))))</f>
        <v/>
      </c>
      <c r="L142" s="36">
        <f>IF(P142="","",INDEX(Settings!$B$2:$B$8,P142))</f>
        <v/>
      </c>
      <c r="M142" s="37">
        <f>IF(OR(P142="",J142=""),"",IFERROR(SUBSTITUTE(SUBSTITUTE(INDEX(Templates!$C$2:$C$5,INDEX(Settings!$E$2:$E$8,P142)),"[Name]",B142),"[service]",D142),"Check template / راجع القالب"))</f>
        <v/>
      </c>
      <c r="N142" s="38">
        <f>IF(OR(P142="",J142=""),"",IFERROR(SUBSTITUTE(SUBSTITUTE(INDEX(Templates!$D$2:$D$5,INDEX(Settings!$E$2:$E$8,P142)),"[Name]",B142),"[service]",D142),"Check template / راجع القالب"))</f>
        <v/>
      </c>
      <c r="O142">
        <f>IF(OR(P142="",A142=""),"",IF(J142&lt;&gt;"",J142+ROW()/100000,IF(COUNT(INDEX(Settings!$C$2:$C$8,P142))=0,"",A142+ROW()/100000)))</f>
        <v/>
      </c>
      <c r="P142">
        <f>IF(OR(A142="",G142=""),"",IFERROR(MATCH(G142,Settings!$A$2:$A$8,0),""))</f>
        <v/>
      </c>
    </row>
    <row r="143">
      <c r="A143" s="30" t="n"/>
      <c r="B143" s="31" t="n"/>
      <c r="C143" s="31" t="n"/>
      <c r="D143" s="31" t="n"/>
      <c r="E143" s="31" t="n"/>
      <c r="F143" s="32" t="n"/>
      <c r="G143" s="31" t="n"/>
      <c r="H143" s="30" t="n"/>
      <c r="I143" s="33">
        <f>IF(A143="","",MAX(0,TODAY()-A143))</f>
        <v/>
      </c>
      <c r="J143" s="34">
        <f>IF(OR(P143="",A143=""),"",IF(COUNT(INDEX(Settings!$C$2:$C$8,P143))=0,"",IF(AND(INDEX(Settings!$D$2:$D$8,P143)="H",H143=""),"",IF(INDEX(Settings!$D$2:$D$8,P143)="A",A143,IF(INDEX(Settings!$D$2:$D$8,P143)="HA",IF(H143="",A143,H143),H143))+INDEX(Settings!$C$2:$C$8,P143))))</f>
        <v/>
      </c>
      <c r="K143" s="35">
        <f>IF(A143="",IF(B143&lt;&gt;"","Add date / أدخل تاريخ الاستفسار",""),IF(G143="","Set status / اختر الحالة",IF(P143="","Check status / راجع الحالة",IF(COUNT(INDEX(Settings!$C$2:$C$8,P143))=0,"Closed / مغلق",IF(AND(INDEX(Settings!$D$2:$D$8,P143)="H",H143=""),"Add last follow-up date / أدخل تاريخ آخر متابعة",IF(J143&lt;TODAY(),"OVERDUE / متأخر",IF(J143=TODAY(),"DUE TODAY / مستحق اليوم","Upcoming / قادم")))))))</f>
        <v/>
      </c>
      <c r="L143" s="36">
        <f>IF(P143="","",INDEX(Settings!$B$2:$B$8,P143))</f>
        <v/>
      </c>
      <c r="M143" s="37">
        <f>IF(OR(P143="",J143=""),"",IFERROR(SUBSTITUTE(SUBSTITUTE(INDEX(Templates!$C$2:$C$5,INDEX(Settings!$E$2:$E$8,P143)),"[Name]",B143),"[service]",D143),"Check template / راجع القالب"))</f>
        <v/>
      </c>
      <c r="N143" s="38">
        <f>IF(OR(P143="",J143=""),"",IFERROR(SUBSTITUTE(SUBSTITUTE(INDEX(Templates!$D$2:$D$5,INDEX(Settings!$E$2:$E$8,P143)),"[Name]",B143),"[service]",D143),"Check template / راجع القالب"))</f>
        <v/>
      </c>
      <c r="O143">
        <f>IF(OR(P143="",A143=""),"",IF(J143&lt;&gt;"",J143+ROW()/100000,IF(COUNT(INDEX(Settings!$C$2:$C$8,P143))=0,"",A143+ROW()/100000)))</f>
        <v/>
      </c>
      <c r="P143">
        <f>IF(OR(A143="",G143=""),"",IFERROR(MATCH(G143,Settings!$A$2:$A$8,0),""))</f>
        <v/>
      </c>
    </row>
    <row r="144">
      <c r="A144" s="30" t="n"/>
      <c r="B144" s="31" t="n"/>
      <c r="C144" s="31" t="n"/>
      <c r="D144" s="31" t="n"/>
      <c r="E144" s="31" t="n"/>
      <c r="F144" s="32" t="n"/>
      <c r="G144" s="31" t="n"/>
      <c r="H144" s="30" t="n"/>
      <c r="I144" s="33">
        <f>IF(A144="","",MAX(0,TODAY()-A144))</f>
        <v/>
      </c>
      <c r="J144" s="34">
        <f>IF(OR(P144="",A144=""),"",IF(COUNT(INDEX(Settings!$C$2:$C$8,P144))=0,"",IF(AND(INDEX(Settings!$D$2:$D$8,P144)="H",H144=""),"",IF(INDEX(Settings!$D$2:$D$8,P144)="A",A144,IF(INDEX(Settings!$D$2:$D$8,P144)="HA",IF(H144="",A144,H144),H144))+INDEX(Settings!$C$2:$C$8,P144))))</f>
        <v/>
      </c>
      <c r="K144" s="35">
        <f>IF(A144="",IF(B144&lt;&gt;"","Add date / أدخل تاريخ الاستفسار",""),IF(G144="","Set status / اختر الحالة",IF(P144="","Check status / راجع الحالة",IF(COUNT(INDEX(Settings!$C$2:$C$8,P144))=0,"Closed / مغلق",IF(AND(INDEX(Settings!$D$2:$D$8,P144)="H",H144=""),"Add last follow-up date / أدخل تاريخ آخر متابعة",IF(J144&lt;TODAY(),"OVERDUE / متأخر",IF(J144=TODAY(),"DUE TODAY / مستحق اليوم","Upcoming / قادم")))))))</f>
        <v/>
      </c>
      <c r="L144" s="36">
        <f>IF(P144="","",INDEX(Settings!$B$2:$B$8,P144))</f>
        <v/>
      </c>
      <c r="M144" s="37">
        <f>IF(OR(P144="",J144=""),"",IFERROR(SUBSTITUTE(SUBSTITUTE(INDEX(Templates!$C$2:$C$5,INDEX(Settings!$E$2:$E$8,P144)),"[Name]",B144),"[service]",D144),"Check template / راجع القالب"))</f>
        <v/>
      </c>
      <c r="N144" s="38">
        <f>IF(OR(P144="",J144=""),"",IFERROR(SUBSTITUTE(SUBSTITUTE(INDEX(Templates!$D$2:$D$5,INDEX(Settings!$E$2:$E$8,P144)),"[Name]",B144),"[service]",D144),"Check template / راجع القالب"))</f>
        <v/>
      </c>
      <c r="O144">
        <f>IF(OR(P144="",A144=""),"",IF(J144&lt;&gt;"",J144+ROW()/100000,IF(COUNT(INDEX(Settings!$C$2:$C$8,P144))=0,"",A144+ROW()/100000)))</f>
        <v/>
      </c>
      <c r="P144">
        <f>IF(OR(A144="",G144=""),"",IFERROR(MATCH(G144,Settings!$A$2:$A$8,0),""))</f>
        <v/>
      </c>
    </row>
    <row r="145">
      <c r="A145" s="30" t="n"/>
      <c r="B145" s="31" t="n"/>
      <c r="C145" s="31" t="n"/>
      <c r="D145" s="31" t="n"/>
      <c r="E145" s="31" t="n"/>
      <c r="F145" s="32" t="n"/>
      <c r="G145" s="31" t="n"/>
      <c r="H145" s="30" t="n"/>
      <c r="I145" s="33">
        <f>IF(A145="","",MAX(0,TODAY()-A145))</f>
        <v/>
      </c>
      <c r="J145" s="34">
        <f>IF(OR(P145="",A145=""),"",IF(COUNT(INDEX(Settings!$C$2:$C$8,P145))=0,"",IF(AND(INDEX(Settings!$D$2:$D$8,P145)="H",H145=""),"",IF(INDEX(Settings!$D$2:$D$8,P145)="A",A145,IF(INDEX(Settings!$D$2:$D$8,P145)="HA",IF(H145="",A145,H145),H145))+INDEX(Settings!$C$2:$C$8,P145))))</f>
        <v/>
      </c>
      <c r="K145" s="35">
        <f>IF(A145="",IF(B145&lt;&gt;"","Add date / أدخل تاريخ الاستفسار",""),IF(G145="","Set status / اختر الحالة",IF(P145="","Check status / راجع الحالة",IF(COUNT(INDEX(Settings!$C$2:$C$8,P145))=0,"Closed / مغلق",IF(AND(INDEX(Settings!$D$2:$D$8,P145)="H",H145=""),"Add last follow-up date / أدخل تاريخ آخر متابعة",IF(J145&lt;TODAY(),"OVERDUE / متأخر",IF(J145=TODAY(),"DUE TODAY / مستحق اليوم","Upcoming / قادم")))))))</f>
        <v/>
      </c>
      <c r="L145" s="36">
        <f>IF(P145="","",INDEX(Settings!$B$2:$B$8,P145))</f>
        <v/>
      </c>
      <c r="M145" s="37">
        <f>IF(OR(P145="",J145=""),"",IFERROR(SUBSTITUTE(SUBSTITUTE(INDEX(Templates!$C$2:$C$5,INDEX(Settings!$E$2:$E$8,P145)),"[Name]",B145),"[service]",D145),"Check template / راجع القالب"))</f>
        <v/>
      </c>
      <c r="N145" s="38">
        <f>IF(OR(P145="",J145=""),"",IFERROR(SUBSTITUTE(SUBSTITUTE(INDEX(Templates!$D$2:$D$5,INDEX(Settings!$E$2:$E$8,P145)),"[Name]",B145),"[service]",D145),"Check template / راجع القالب"))</f>
        <v/>
      </c>
      <c r="O145">
        <f>IF(OR(P145="",A145=""),"",IF(J145&lt;&gt;"",J145+ROW()/100000,IF(COUNT(INDEX(Settings!$C$2:$C$8,P145))=0,"",A145+ROW()/100000)))</f>
        <v/>
      </c>
      <c r="P145">
        <f>IF(OR(A145="",G145=""),"",IFERROR(MATCH(G145,Settings!$A$2:$A$8,0),""))</f>
        <v/>
      </c>
    </row>
    <row r="146">
      <c r="A146" s="30" t="n"/>
      <c r="B146" s="31" t="n"/>
      <c r="C146" s="31" t="n"/>
      <c r="D146" s="31" t="n"/>
      <c r="E146" s="31" t="n"/>
      <c r="F146" s="32" t="n"/>
      <c r="G146" s="31" t="n"/>
      <c r="H146" s="30" t="n"/>
      <c r="I146" s="33">
        <f>IF(A146="","",MAX(0,TODAY()-A146))</f>
        <v/>
      </c>
      <c r="J146" s="34">
        <f>IF(OR(P146="",A146=""),"",IF(COUNT(INDEX(Settings!$C$2:$C$8,P146))=0,"",IF(AND(INDEX(Settings!$D$2:$D$8,P146)="H",H146=""),"",IF(INDEX(Settings!$D$2:$D$8,P146)="A",A146,IF(INDEX(Settings!$D$2:$D$8,P146)="HA",IF(H146="",A146,H146),H146))+INDEX(Settings!$C$2:$C$8,P146))))</f>
        <v/>
      </c>
      <c r="K146" s="35">
        <f>IF(A146="",IF(B146&lt;&gt;"","Add date / أدخل تاريخ الاستفسار",""),IF(G146="","Set status / اختر الحالة",IF(P146="","Check status / راجع الحالة",IF(COUNT(INDEX(Settings!$C$2:$C$8,P146))=0,"Closed / مغلق",IF(AND(INDEX(Settings!$D$2:$D$8,P146)="H",H146=""),"Add last follow-up date / أدخل تاريخ آخر متابعة",IF(J146&lt;TODAY(),"OVERDUE / متأخر",IF(J146=TODAY(),"DUE TODAY / مستحق اليوم","Upcoming / قادم")))))))</f>
        <v/>
      </c>
      <c r="L146" s="36">
        <f>IF(P146="","",INDEX(Settings!$B$2:$B$8,P146))</f>
        <v/>
      </c>
      <c r="M146" s="37">
        <f>IF(OR(P146="",J146=""),"",IFERROR(SUBSTITUTE(SUBSTITUTE(INDEX(Templates!$C$2:$C$5,INDEX(Settings!$E$2:$E$8,P146)),"[Name]",B146),"[service]",D146),"Check template / راجع القالب"))</f>
        <v/>
      </c>
      <c r="N146" s="38">
        <f>IF(OR(P146="",J146=""),"",IFERROR(SUBSTITUTE(SUBSTITUTE(INDEX(Templates!$D$2:$D$5,INDEX(Settings!$E$2:$E$8,P146)),"[Name]",B146),"[service]",D146),"Check template / راجع القالب"))</f>
        <v/>
      </c>
      <c r="O146">
        <f>IF(OR(P146="",A146=""),"",IF(J146&lt;&gt;"",J146+ROW()/100000,IF(COUNT(INDEX(Settings!$C$2:$C$8,P146))=0,"",A146+ROW()/100000)))</f>
        <v/>
      </c>
      <c r="P146">
        <f>IF(OR(A146="",G146=""),"",IFERROR(MATCH(G146,Settings!$A$2:$A$8,0),""))</f>
        <v/>
      </c>
    </row>
    <row r="147">
      <c r="A147" s="30" t="n"/>
      <c r="B147" s="31" t="n"/>
      <c r="C147" s="31" t="n"/>
      <c r="D147" s="31" t="n"/>
      <c r="E147" s="31" t="n"/>
      <c r="F147" s="32" t="n"/>
      <c r="G147" s="31" t="n"/>
      <c r="H147" s="30" t="n"/>
      <c r="I147" s="33">
        <f>IF(A147="","",MAX(0,TODAY()-A147))</f>
        <v/>
      </c>
      <c r="J147" s="34">
        <f>IF(OR(P147="",A147=""),"",IF(COUNT(INDEX(Settings!$C$2:$C$8,P147))=0,"",IF(AND(INDEX(Settings!$D$2:$D$8,P147)="H",H147=""),"",IF(INDEX(Settings!$D$2:$D$8,P147)="A",A147,IF(INDEX(Settings!$D$2:$D$8,P147)="HA",IF(H147="",A147,H147),H147))+INDEX(Settings!$C$2:$C$8,P147))))</f>
        <v/>
      </c>
      <c r="K147" s="35">
        <f>IF(A147="",IF(B147&lt;&gt;"","Add date / أدخل تاريخ الاستفسار",""),IF(G147="","Set status / اختر الحالة",IF(P147="","Check status / راجع الحالة",IF(COUNT(INDEX(Settings!$C$2:$C$8,P147))=0,"Closed / مغلق",IF(AND(INDEX(Settings!$D$2:$D$8,P147)="H",H147=""),"Add last follow-up date / أدخل تاريخ آخر متابعة",IF(J147&lt;TODAY(),"OVERDUE / متأخر",IF(J147=TODAY(),"DUE TODAY / مستحق اليوم","Upcoming / قادم")))))))</f>
        <v/>
      </c>
      <c r="L147" s="36">
        <f>IF(P147="","",INDEX(Settings!$B$2:$B$8,P147))</f>
        <v/>
      </c>
      <c r="M147" s="37">
        <f>IF(OR(P147="",J147=""),"",IFERROR(SUBSTITUTE(SUBSTITUTE(INDEX(Templates!$C$2:$C$5,INDEX(Settings!$E$2:$E$8,P147)),"[Name]",B147),"[service]",D147),"Check template / راجع القالب"))</f>
        <v/>
      </c>
      <c r="N147" s="38">
        <f>IF(OR(P147="",J147=""),"",IFERROR(SUBSTITUTE(SUBSTITUTE(INDEX(Templates!$D$2:$D$5,INDEX(Settings!$E$2:$E$8,P147)),"[Name]",B147),"[service]",D147),"Check template / راجع القالب"))</f>
        <v/>
      </c>
      <c r="O147">
        <f>IF(OR(P147="",A147=""),"",IF(J147&lt;&gt;"",J147+ROW()/100000,IF(COUNT(INDEX(Settings!$C$2:$C$8,P147))=0,"",A147+ROW()/100000)))</f>
        <v/>
      </c>
      <c r="P147">
        <f>IF(OR(A147="",G147=""),"",IFERROR(MATCH(G147,Settings!$A$2:$A$8,0),""))</f>
        <v/>
      </c>
    </row>
    <row r="148">
      <c r="A148" s="30" t="n"/>
      <c r="B148" s="31" t="n"/>
      <c r="C148" s="31" t="n"/>
      <c r="D148" s="31" t="n"/>
      <c r="E148" s="31" t="n"/>
      <c r="F148" s="32" t="n"/>
      <c r="G148" s="31" t="n"/>
      <c r="H148" s="30" t="n"/>
      <c r="I148" s="33">
        <f>IF(A148="","",MAX(0,TODAY()-A148))</f>
        <v/>
      </c>
      <c r="J148" s="34">
        <f>IF(OR(P148="",A148=""),"",IF(COUNT(INDEX(Settings!$C$2:$C$8,P148))=0,"",IF(AND(INDEX(Settings!$D$2:$D$8,P148)="H",H148=""),"",IF(INDEX(Settings!$D$2:$D$8,P148)="A",A148,IF(INDEX(Settings!$D$2:$D$8,P148)="HA",IF(H148="",A148,H148),H148))+INDEX(Settings!$C$2:$C$8,P148))))</f>
        <v/>
      </c>
      <c r="K148" s="35">
        <f>IF(A148="",IF(B148&lt;&gt;"","Add date / أدخل تاريخ الاستفسار",""),IF(G148="","Set status / اختر الحالة",IF(P148="","Check status / راجع الحالة",IF(COUNT(INDEX(Settings!$C$2:$C$8,P148))=0,"Closed / مغلق",IF(AND(INDEX(Settings!$D$2:$D$8,P148)="H",H148=""),"Add last follow-up date / أدخل تاريخ آخر متابعة",IF(J148&lt;TODAY(),"OVERDUE / متأخر",IF(J148=TODAY(),"DUE TODAY / مستحق اليوم","Upcoming / قادم")))))))</f>
        <v/>
      </c>
      <c r="L148" s="36">
        <f>IF(P148="","",INDEX(Settings!$B$2:$B$8,P148))</f>
        <v/>
      </c>
      <c r="M148" s="37">
        <f>IF(OR(P148="",J148=""),"",IFERROR(SUBSTITUTE(SUBSTITUTE(INDEX(Templates!$C$2:$C$5,INDEX(Settings!$E$2:$E$8,P148)),"[Name]",B148),"[service]",D148),"Check template / راجع القالب"))</f>
        <v/>
      </c>
      <c r="N148" s="38">
        <f>IF(OR(P148="",J148=""),"",IFERROR(SUBSTITUTE(SUBSTITUTE(INDEX(Templates!$D$2:$D$5,INDEX(Settings!$E$2:$E$8,P148)),"[Name]",B148),"[service]",D148),"Check template / راجع القالب"))</f>
        <v/>
      </c>
      <c r="O148">
        <f>IF(OR(P148="",A148=""),"",IF(J148&lt;&gt;"",J148+ROW()/100000,IF(COUNT(INDEX(Settings!$C$2:$C$8,P148))=0,"",A148+ROW()/100000)))</f>
        <v/>
      </c>
      <c r="P148">
        <f>IF(OR(A148="",G148=""),"",IFERROR(MATCH(G148,Settings!$A$2:$A$8,0),""))</f>
        <v/>
      </c>
    </row>
    <row r="149">
      <c r="A149" s="30" t="n"/>
      <c r="B149" s="31" t="n"/>
      <c r="C149" s="31" t="n"/>
      <c r="D149" s="31" t="n"/>
      <c r="E149" s="31" t="n"/>
      <c r="F149" s="32" t="n"/>
      <c r="G149" s="31" t="n"/>
      <c r="H149" s="30" t="n"/>
      <c r="I149" s="33">
        <f>IF(A149="","",MAX(0,TODAY()-A149))</f>
        <v/>
      </c>
      <c r="J149" s="34">
        <f>IF(OR(P149="",A149=""),"",IF(COUNT(INDEX(Settings!$C$2:$C$8,P149))=0,"",IF(AND(INDEX(Settings!$D$2:$D$8,P149)="H",H149=""),"",IF(INDEX(Settings!$D$2:$D$8,P149)="A",A149,IF(INDEX(Settings!$D$2:$D$8,P149)="HA",IF(H149="",A149,H149),H149))+INDEX(Settings!$C$2:$C$8,P149))))</f>
        <v/>
      </c>
      <c r="K149" s="35">
        <f>IF(A149="",IF(B149&lt;&gt;"","Add date / أدخل تاريخ الاستفسار",""),IF(G149="","Set status / اختر الحالة",IF(P149="","Check status / راجع الحالة",IF(COUNT(INDEX(Settings!$C$2:$C$8,P149))=0,"Closed / مغلق",IF(AND(INDEX(Settings!$D$2:$D$8,P149)="H",H149=""),"Add last follow-up date / أدخل تاريخ آخر متابعة",IF(J149&lt;TODAY(),"OVERDUE / متأخر",IF(J149=TODAY(),"DUE TODAY / مستحق اليوم","Upcoming / قادم")))))))</f>
        <v/>
      </c>
      <c r="L149" s="36">
        <f>IF(P149="","",INDEX(Settings!$B$2:$B$8,P149))</f>
        <v/>
      </c>
      <c r="M149" s="37">
        <f>IF(OR(P149="",J149=""),"",IFERROR(SUBSTITUTE(SUBSTITUTE(INDEX(Templates!$C$2:$C$5,INDEX(Settings!$E$2:$E$8,P149)),"[Name]",B149),"[service]",D149),"Check template / راجع القالب"))</f>
        <v/>
      </c>
      <c r="N149" s="38">
        <f>IF(OR(P149="",J149=""),"",IFERROR(SUBSTITUTE(SUBSTITUTE(INDEX(Templates!$D$2:$D$5,INDEX(Settings!$E$2:$E$8,P149)),"[Name]",B149),"[service]",D149),"Check template / راجع القالب"))</f>
        <v/>
      </c>
      <c r="O149">
        <f>IF(OR(P149="",A149=""),"",IF(J149&lt;&gt;"",J149+ROW()/100000,IF(COUNT(INDEX(Settings!$C$2:$C$8,P149))=0,"",A149+ROW()/100000)))</f>
        <v/>
      </c>
      <c r="P149">
        <f>IF(OR(A149="",G149=""),"",IFERROR(MATCH(G149,Settings!$A$2:$A$8,0),""))</f>
        <v/>
      </c>
    </row>
    <row r="150">
      <c r="A150" s="30" t="n"/>
      <c r="B150" s="31" t="n"/>
      <c r="C150" s="31" t="n"/>
      <c r="D150" s="31" t="n"/>
      <c r="E150" s="31" t="n"/>
      <c r="F150" s="32" t="n"/>
      <c r="G150" s="31" t="n"/>
      <c r="H150" s="30" t="n"/>
      <c r="I150" s="33">
        <f>IF(A150="","",MAX(0,TODAY()-A150))</f>
        <v/>
      </c>
      <c r="J150" s="34">
        <f>IF(OR(P150="",A150=""),"",IF(COUNT(INDEX(Settings!$C$2:$C$8,P150))=0,"",IF(AND(INDEX(Settings!$D$2:$D$8,P150)="H",H150=""),"",IF(INDEX(Settings!$D$2:$D$8,P150)="A",A150,IF(INDEX(Settings!$D$2:$D$8,P150)="HA",IF(H150="",A150,H150),H150))+INDEX(Settings!$C$2:$C$8,P150))))</f>
        <v/>
      </c>
      <c r="K150" s="35">
        <f>IF(A150="",IF(B150&lt;&gt;"","Add date / أدخل تاريخ الاستفسار",""),IF(G150="","Set status / اختر الحالة",IF(P150="","Check status / راجع الحالة",IF(COUNT(INDEX(Settings!$C$2:$C$8,P150))=0,"Closed / مغلق",IF(AND(INDEX(Settings!$D$2:$D$8,P150)="H",H150=""),"Add last follow-up date / أدخل تاريخ آخر متابعة",IF(J150&lt;TODAY(),"OVERDUE / متأخر",IF(J150=TODAY(),"DUE TODAY / مستحق اليوم","Upcoming / قادم")))))))</f>
        <v/>
      </c>
      <c r="L150" s="36">
        <f>IF(P150="","",INDEX(Settings!$B$2:$B$8,P150))</f>
        <v/>
      </c>
      <c r="M150" s="37">
        <f>IF(OR(P150="",J150=""),"",IFERROR(SUBSTITUTE(SUBSTITUTE(INDEX(Templates!$C$2:$C$5,INDEX(Settings!$E$2:$E$8,P150)),"[Name]",B150),"[service]",D150),"Check template / راجع القالب"))</f>
        <v/>
      </c>
      <c r="N150" s="38">
        <f>IF(OR(P150="",J150=""),"",IFERROR(SUBSTITUTE(SUBSTITUTE(INDEX(Templates!$D$2:$D$5,INDEX(Settings!$E$2:$E$8,P150)),"[Name]",B150),"[service]",D150),"Check template / راجع القالب"))</f>
        <v/>
      </c>
      <c r="O150">
        <f>IF(OR(P150="",A150=""),"",IF(J150&lt;&gt;"",J150+ROW()/100000,IF(COUNT(INDEX(Settings!$C$2:$C$8,P150))=0,"",A150+ROW()/100000)))</f>
        <v/>
      </c>
      <c r="P150">
        <f>IF(OR(A150="",G150=""),"",IFERROR(MATCH(G150,Settings!$A$2:$A$8,0),""))</f>
        <v/>
      </c>
    </row>
    <row r="151">
      <c r="A151" s="30" t="n"/>
      <c r="B151" s="31" t="n"/>
      <c r="C151" s="31" t="n"/>
      <c r="D151" s="31" t="n"/>
      <c r="E151" s="31" t="n"/>
      <c r="F151" s="32" t="n"/>
      <c r="G151" s="31" t="n"/>
      <c r="H151" s="30" t="n"/>
      <c r="I151" s="33">
        <f>IF(A151="","",MAX(0,TODAY()-A151))</f>
        <v/>
      </c>
      <c r="J151" s="34">
        <f>IF(OR(P151="",A151=""),"",IF(COUNT(INDEX(Settings!$C$2:$C$8,P151))=0,"",IF(AND(INDEX(Settings!$D$2:$D$8,P151)="H",H151=""),"",IF(INDEX(Settings!$D$2:$D$8,P151)="A",A151,IF(INDEX(Settings!$D$2:$D$8,P151)="HA",IF(H151="",A151,H151),H151))+INDEX(Settings!$C$2:$C$8,P151))))</f>
        <v/>
      </c>
      <c r="K151" s="35">
        <f>IF(A151="",IF(B151&lt;&gt;"","Add date / أدخل تاريخ الاستفسار",""),IF(G151="","Set status / اختر الحالة",IF(P151="","Check status / راجع الحالة",IF(COUNT(INDEX(Settings!$C$2:$C$8,P151))=0,"Closed / مغلق",IF(AND(INDEX(Settings!$D$2:$D$8,P151)="H",H151=""),"Add last follow-up date / أدخل تاريخ آخر متابعة",IF(J151&lt;TODAY(),"OVERDUE / متأخر",IF(J151=TODAY(),"DUE TODAY / مستحق اليوم","Upcoming / قادم")))))))</f>
        <v/>
      </c>
      <c r="L151" s="36">
        <f>IF(P151="","",INDEX(Settings!$B$2:$B$8,P151))</f>
        <v/>
      </c>
      <c r="M151" s="37">
        <f>IF(OR(P151="",J151=""),"",IFERROR(SUBSTITUTE(SUBSTITUTE(INDEX(Templates!$C$2:$C$5,INDEX(Settings!$E$2:$E$8,P151)),"[Name]",B151),"[service]",D151),"Check template / راجع القالب"))</f>
        <v/>
      </c>
      <c r="N151" s="38">
        <f>IF(OR(P151="",J151=""),"",IFERROR(SUBSTITUTE(SUBSTITUTE(INDEX(Templates!$D$2:$D$5,INDEX(Settings!$E$2:$E$8,P151)),"[Name]",B151),"[service]",D151),"Check template / راجع القالب"))</f>
        <v/>
      </c>
      <c r="O151">
        <f>IF(OR(P151="",A151=""),"",IF(J151&lt;&gt;"",J151+ROW()/100000,IF(COUNT(INDEX(Settings!$C$2:$C$8,P151))=0,"",A151+ROW()/100000)))</f>
        <v/>
      </c>
      <c r="P151">
        <f>IF(OR(A151="",G151=""),"",IFERROR(MATCH(G151,Settings!$A$2:$A$8,0),""))</f>
        <v/>
      </c>
    </row>
    <row r="152">
      <c r="A152" s="30" t="n"/>
      <c r="B152" s="31" t="n"/>
      <c r="C152" s="31" t="n"/>
      <c r="D152" s="31" t="n"/>
      <c r="E152" s="31" t="n"/>
      <c r="F152" s="32" t="n"/>
      <c r="G152" s="31" t="n"/>
      <c r="H152" s="30" t="n"/>
      <c r="I152" s="33">
        <f>IF(A152="","",MAX(0,TODAY()-A152))</f>
        <v/>
      </c>
      <c r="J152" s="34">
        <f>IF(OR(P152="",A152=""),"",IF(COUNT(INDEX(Settings!$C$2:$C$8,P152))=0,"",IF(AND(INDEX(Settings!$D$2:$D$8,P152)="H",H152=""),"",IF(INDEX(Settings!$D$2:$D$8,P152)="A",A152,IF(INDEX(Settings!$D$2:$D$8,P152)="HA",IF(H152="",A152,H152),H152))+INDEX(Settings!$C$2:$C$8,P152))))</f>
        <v/>
      </c>
      <c r="K152" s="35">
        <f>IF(A152="",IF(B152&lt;&gt;"","Add date / أدخل تاريخ الاستفسار",""),IF(G152="","Set status / اختر الحالة",IF(P152="","Check status / راجع الحالة",IF(COUNT(INDEX(Settings!$C$2:$C$8,P152))=0,"Closed / مغلق",IF(AND(INDEX(Settings!$D$2:$D$8,P152)="H",H152=""),"Add last follow-up date / أدخل تاريخ آخر متابعة",IF(J152&lt;TODAY(),"OVERDUE / متأخر",IF(J152=TODAY(),"DUE TODAY / مستحق اليوم","Upcoming / قادم")))))))</f>
        <v/>
      </c>
      <c r="L152" s="36">
        <f>IF(P152="","",INDEX(Settings!$B$2:$B$8,P152))</f>
        <v/>
      </c>
      <c r="M152" s="37">
        <f>IF(OR(P152="",J152=""),"",IFERROR(SUBSTITUTE(SUBSTITUTE(INDEX(Templates!$C$2:$C$5,INDEX(Settings!$E$2:$E$8,P152)),"[Name]",B152),"[service]",D152),"Check template / راجع القالب"))</f>
        <v/>
      </c>
      <c r="N152" s="38">
        <f>IF(OR(P152="",J152=""),"",IFERROR(SUBSTITUTE(SUBSTITUTE(INDEX(Templates!$D$2:$D$5,INDEX(Settings!$E$2:$E$8,P152)),"[Name]",B152),"[service]",D152),"Check template / راجع القالب"))</f>
        <v/>
      </c>
      <c r="O152">
        <f>IF(OR(P152="",A152=""),"",IF(J152&lt;&gt;"",J152+ROW()/100000,IF(COUNT(INDEX(Settings!$C$2:$C$8,P152))=0,"",A152+ROW()/100000)))</f>
        <v/>
      </c>
      <c r="P152">
        <f>IF(OR(A152="",G152=""),"",IFERROR(MATCH(G152,Settings!$A$2:$A$8,0),""))</f>
        <v/>
      </c>
    </row>
    <row r="153">
      <c r="A153" s="30" t="n"/>
      <c r="B153" s="31" t="n"/>
      <c r="C153" s="31" t="n"/>
      <c r="D153" s="31" t="n"/>
      <c r="E153" s="31" t="n"/>
      <c r="F153" s="32" t="n"/>
      <c r="G153" s="31" t="n"/>
      <c r="H153" s="30" t="n"/>
      <c r="I153" s="33">
        <f>IF(A153="","",MAX(0,TODAY()-A153))</f>
        <v/>
      </c>
      <c r="J153" s="34">
        <f>IF(OR(P153="",A153=""),"",IF(COUNT(INDEX(Settings!$C$2:$C$8,P153))=0,"",IF(AND(INDEX(Settings!$D$2:$D$8,P153)="H",H153=""),"",IF(INDEX(Settings!$D$2:$D$8,P153)="A",A153,IF(INDEX(Settings!$D$2:$D$8,P153)="HA",IF(H153="",A153,H153),H153))+INDEX(Settings!$C$2:$C$8,P153))))</f>
        <v/>
      </c>
      <c r="K153" s="35">
        <f>IF(A153="",IF(B153&lt;&gt;"","Add date / أدخل تاريخ الاستفسار",""),IF(G153="","Set status / اختر الحالة",IF(P153="","Check status / راجع الحالة",IF(COUNT(INDEX(Settings!$C$2:$C$8,P153))=0,"Closed / مغلق",IF(AND(INDEX(Settings!$D$2:$D$8,P153)="H",H153=""),"Add last follow-up date / أدخل تاريخ آخر متابعة",IF(J153&lt;TODAY(),"OVERDUE / متأخر",IF(J153=TODAY(),"DUE TODAY / مستحق اليوم","Upcoming / قادم")))))))</f>
        <v/>
      </c>
      <c r="L153" s="36">
        <f>IF(P153="","",INDEX(Settings!$B$2:$B$8,P153))</f>
        <v/>
      </c>
      <c r="M153" s="37">
        <f>IF(OR(P153="",J153=""),"",IFERROR(SUBSTITUTE(SUBSTITUTE(INDEX(Templates!$C$2:$C$5,INDEX(Settings!$E$2:$E$8,P153)),"[Name]",B153),"[service]",D153),"Check template / راجع القالب"))</f>
        <v/>
      </c>
      <c r="N153" s="38">
        <f>IF(OR(P153="",J153=""),"",IFERROR(SUBSTITUTE(SUBSTITUTE(INDEX(Templates!$D$2:$D$5,INDEX(Settings!$E$2:$E$8,P153)),"[Name]",B153),"[service]",D153),"Check template / راجع القالب"))</f>
        <v/>
      </c>
      <c r="O153">
        <f>IF(OR(P153="",A153=""),"",IF(J153&lt;&gt;"",J153+ROW()/100000,IF(COUNT(INDEX(Settings!$C$2:$C$8,P153))=0,"",A153+ROW()/100000)))</f>
        <v/>
      </c>
      <c r="P153">
        <f>IF(OR(A153="",G153=""),"",IFERROR(MATCH(G153,Settings!$A$2:$A$8,0),""))</f>
        <v/>
      </c>
    </row>
    <row r="154">
      <c r="A154" s="30" t="n"/>
      <c r="B154" s="31" t="n"/>
      <c r="C154" s="31" t="n"/>
      <c r="D154" s="31" t="n"/>
      <c r="E154" s="31" t="n"/>
      <c r="F154" s="32" t="n"/>
      <c r="G154" s="31" t="n"/>
      <c r="H154" s="30" t="n"/>
      <c r="I154" s="33">
        <f>IF(A154="","",MAX(0,TODAY()-A154))</f>
        <v/>
      </c>
      <c r="J154" s="34">
        <f>IF(OR(P154="",A154=""),"",IF(COUNT(INDEX(Settings!$C$2:$C$8,P154))=0,"",IF(AND(INDEX(Settings!$D$2:$D$8,P154)="H",H154=""),"",IF(INDEX(Settings!$D$2:$D$8,P154)="A",A154,IF(INDEX(Settings!$D$2:$D$8,P154)="HA",IF(H154="",A154,H154),H154))+INDEX(Settings!$C$2:$C$8,P154))))</f>
        <v/>
      </c>
      <c r="K154" s="35">
        <f>IF(A154="",IF(B154&lt;&gt;"","Add date / أدخل تاريخ الاستفسار",""),IF(G154="","Set status / اختر الحالة",IF(P154="","Check status / راجع الحالة",IF(COUNT(INDEX(Settings!$C$2:$C$8,P154))=0,"Closed / مغلق",IF(AND(INDEX(Settings!$D$2:$D$8,P154)="H",H154=""),"Add last follow-up date / أدخل تاريخ آخر متابعة",IF(J154&lt;TODAY(),"OVERDUE / متأخر",IF(J154=TODAY(),"DUE TODAY / مستحق اليوم","Upcoming / قادم")))))))</f>
        <v/>
      </c>
      <c r="L154" s="36">
        <f>IF(P154="","",INDEX(Settings!$B$2:$B$8,P154))</f>
        <v/>
      </c>
      <c r="M154" s="37">
        <f>IF(OR(P154="",J154=""),"",IFERROR(SUBSTITUTE(SUBSTITUTE(INDEX(Templates!$C$2:$C$5,INDEX(Settings!$E$2:$E$8,P154)),"[Name]",B154),"[service]",D154),"Check template / راجع القالب"))</f>
        <v/>
      </c>
      <c r="N154" s="38">
        <f>IF(OR(P154="",J154=""),"",IFERROR(SUBSTITUTE(SUBSTITUTE(INDEX(Templates!$D$2:$D$5,INDEX(Settings!$E$2:$E$8,P154)),"[Name]",B154),"[service]",D154),"Check template / راجع القالب"))</f>
        <v/>
      </c>
      <c r="O154">
        <f>IF(OR(P154="",A154=""),"",IF(J154&lt;&gt;"",J154+ROW()/100000,IF(COUNT(INDEX(Settings!$C$2:$C$8,P154))=0,"",A154+ROW()/100000)))</f>
        <v/>
      </c>
      <c r="P154">
        <f>IF(OR(A154="",G154=""),"",IFERROR(MATCH(G154,Settings!$A$2:$A$8,0),""))</f>
        <v/>
      </c>
    </row>
    <row r="155">
      <c r="A155" s="30" t="n"/>
      <c r="B155" s="31" t="n"/>
      <c r="C155" s="31" t="n"/>
      <c r="D155" s="31" t="n"/>
      <c r="E155" s="31" t="n"/>
      <c r="F155" s="32" t="n"/>
      <c r="G155" s="31" t="n"/>
      <c r="H155" s="30" t="n"/>
      <c r="I155" s="33">
        <f>IF(A155="","",MAX(0,TODAY()-A155))</f>
        <v/>
      </c>
      <c r="J155" s="34">
        <f>IF(OR(P155="",A155=""),"",IF(COUNT(INDEX(Settings!$C$2:$C$8,P155))=0,"",IF(AND(INDEX(Settings!$D$2:$D$8,P155)="H",H155=""),"",IF(INDEX(Settings!$D$2:$D$8,P155)="A",A155,IF(INDEX(Settings!$D$2:$D$8,P155)="HA",IF(H155="",A155,H155),H155))+INDEX(Settings!$C$2:$C$8,P155))))</f>
        <v/>
      </c>
      <c r="K155" s="35">
        <f>IF(A155="",IF(B155&lt;&gt;"","Add date / أدخل تاريخ الاستفسار",""),IF(G155="","Set status / اختر الحالة",IF(P155="","Check status / راجع الحالة",IF(COUNT(INDEX(Settings!$C$2:$C$8,P155))=0,"Closed / مغلق",IF(AND(INDEX(Settings!$D$2:$D$8,P155)="H",H155=""),"Add last follow-up date / أدخل تاريخ آخر متابعة",IF(J155&lt;TODAY(),"OVERDUE / متأخر",IF(J155=TODAY(),"DUE TODAY / مستحق اليوم","Upcoming / قادم")))))))</f>
        <v/>
      </c>
      <c r="L155" s="36">
        <f>IF(P155="","",INDEX(Settings!$B$2:$B$8,P155))</f>
        <v/>
      </c>
      <c r="M155" s="37">
        <f>IF(OR(P155="",J155=""),"",IFERROR(SUBSTITUTE(SUBSTITUTE(INDEX(Templates!$C$2:$C$5,INDEX(Settings!$E$2:$E$8,P155)),"[Name]",B155),"[service]",D155),"Check template / راجع القالب"))</f>
        <v/>
      </c>
      <c r="N155" s="38">
        <f>IF(OR(P155="",J155=""),"",IFERROR(SUBSTITUTE(SUBSTITUTE(INDEX(Templates!$D$2:$D$5,INDEX(Settings!$E$2:$E$8,P155)),"[Name]",B155),"[service]",D155),"Check template / راجع القالب"))</f>
        <v/>
      </c>
      <c r="O155">
        <f>IF(OR(P155="",A155=""),"",IF(J155&lt;&gt;"",J155+ROW()/100000,IF(COUNT(INDEX(Settings!$C$2:$C$8,P155))=0,"",A155+ROW()/100000)))</f>
        <v/>
      </c>
      <c r="P155">
        <f>IF(OR(A155="",G155=""),"",IFERROR(MATCH(G155,Settings!$A$2:$A$8,0),""))</f>
        <v/>
      </c>
    </row>
    <row r="156">
      <c r="A156" s="30" t="n"/>
      <c r="B156" s="31" t="n"/>
      <c r="C156" s="31" t="n"/>
      <c r="D156" s="31" t="n"/>
      <c r="E156" s="31" t="n"/>
      <c r="F156" s="32" t="n"/>
      <c r="G156" s="31" t="n"/>
      <c r="H156" s="30" t="n"/>
      <c r="I156" s="33">
        <f>IF(A156="","",MAX(0,TODAY()-A156))</f>
        <v/>
      </c>
      <c r="J156" s="34">
        <f>IF(OR(P156="",A156=""),"",IF(COUNT(INDEX(Settings!$C$2:$C$8,P156))=0,"",IF(AND(INDEX(Settings!$D$2:$D$8,P156)="H",H156=""),"",IF(INDEX(Settings!$D$2:$D$8,P156)="A",A156,IF(INDEX(Settings!$D$2:$D$8,P156)="HA",IF(H156="",A156,H156),H156))+INDEX(Settings!$C$2:$C$8,P156))))</f>
        <v/>
      </c>
      <c r="K156" s="35">
        <f>IF(A156="",IF(B156&lt;&gt;"","Add date / أدخل تاريخ الاستفسار",""),IF(G156="","Set status / اختر الحالة",IF(P156="","Check status / راجع الحالة",IF(COUNT(INDEX(Settings!$C$2:$C$8,P156))=0,"Closed / مغلق",IF(AND(INDEX(Settings!$D$2:$D$8,P156)="H",H156=""),"Add last follow-up date / أدخل تاريخ آخر متابعة",IF(J156&lt;TODAY(),"OVERDUE / متأخر",IF(J156=TODAY(),"DUE TODAY / مستحق اليوم","Upcoming / قادم")))))))</f>
        <v/>
      </c>
      <c r="L156" s="36">
        <f>IF(P156="","",INDEX(Settings!$B$2:$B$8,P156))</f>
        <v/>
      </c>
      <c r="M156" s="37">
        <f>IF(OR(P156="",J156=""),"",IFERROR(SUBSTITUTE(SUBSTITUTE(INDEX(Templates!$C$2:$C$5,INDEX(Settings!$E$2:$E$8,P156)),"[Name]",B156),"[service]",D156),"Check template / راجع القالب"))</f>
        <v/>
      </c>
      <c r="N156" s="38">
        <f>IF(OR(P156="",J156=""),"",IFERROR(SUBSTITUTE(SUBSTITUTE(INDEX(Templates!$D$2:$D$5,INDEX(Settings!$E$2:$E$8,P156)),"[Name]",B156),"[service]",D156),"Check template / راجع القالب"))</f>
        <v/>
      </c>
      <c r="O156">
        <f>IF(OR(P156="",A156=""),"",IF(J156&lt;&gt;"",J156+ROW()/100000,IF(COUNT(INDEX(Settings!$C$2:$C$8,P156))=0,"",A156+ROW()/100000)))</f>
        <v/>
      </c>
      <c r="P156">
        <f>IF(OR(A156="",G156=""),"",IFERROR(MATCH(G156,Settings!$A$2:$A$8,0),""))</f>
        <v/>
      </c>
    </row>
    <row r="157">
      <c r="A157" s="30" t="n"/>
      <c r="B157" s="31" t="n"/>
      <c r="C157" s="31" t="n"/>
      <c r="D157" s="31" t="n"/>
      <c r="E157" s="31" t="n"/>
      <c r="F157" s="32" t="n"/>
      <c r="G157" s="31" t="n"/>
      <c r="H157" s="30" t="n"/>
      <c r="I157" s="33">
        <f>IF(A157="","",MAX(0,TODAY()-A157))</f>
        <v/>
      </c>
      <c r="J157" s="34">
        <f>IF(OR(P157="",A157=""),"",IF(COUNT(INDEX(Settings!$C$2:$C$8,P157))=0,"",IF(AND(INDEX(Settings!$D$2:$D$8,P157)="H",H157=""),"",IF(INDEX(Settings!$D$2:$D$8,P157)="A",A157,IF(INDEX(Settings!$D$2:$D$8,P157)="HA",IF(H157="",A157,H157),H157))+INDEX(Settings!$C$2:$C$8,P157))))</f>
        <v/>
      </c>
      <c r="K157" s="35">
        <f>IF(A157="",IF(B157&lt;&gt;"","Add date / أدخل تاريخ الاستفسار",""),IF(G157="","Set status / اختر الحالة",IF(P157="","Check status / راجع الحالة",IF(COUNT(INDEX(Settings!$C$2:$C$8,P157))=0,"Closed / مغلق",IF(AND(INDEX(Settings!$D$2:$D$8,P157)="H",H157=""),"Add last follow-up date / أدخل تاريخ آخر متابعة",IF(J157&lt;TODAY(),"OVERDUE / متأخر",IF(J157=TODAY(),"DUE TODAY / مستحق اليوم","Upcoming / قادم")))))))</f>
        <v/>
      </c>
      <c r="L157" s="36">
        <f>IF(P157="","",INDEX(Settings!$B$2:$B$8,P157))</f>
        <v/>
      </c>
      <c r="M157" s="37">
        <f>IF(OR(P157="",J157=""),"",IFERROR(SUBSTITUTE(SUBSTITUTE(INDEX(Templates!$C$2:$C$5,INDEX(Settings!$E$2:$E$8,P157)),"[Name]",B157),"[service]",D157),"Check template / راجع القالب"))</f>
        <v/>
      </c>
      <c r="N157" s="38">
        <f>IF(OR(P157="",J157=""),"",IFERROR(SUBSTITUTE(SUBSTITUTE(INDEX(Templates!$D$2:$D$5,INDEX(Settings!$E$2:$E$8,P157)),"[Name]",B157),"[service]",D157),"Check template / راجع القالب"))</f>
        <v/>
      </c>
      <c r="O157">
        <f>IF(OR(P157="",A157=""),"",IF(J157&lt;&gt;"",J157+ROW()/100000,IF(COUNT(INDEX(Settings!$C$2:$C$8,P157))=0,"",A157+ROW()/100000)))</f>
        <v/>
      </c>
      <c r="P157">
        <f>IF(OR(A157="",G157=""),"",IFERROR(MATCH(G157,Settings!$A$2:$A$8,0),""))</f>
        <v/>
      </c>
    </row>
    <row r="158">
      <c r="A158" s="30" t="n"/>
      <c r="B158" s="31" t="n"/>
      <c r="C158" s="31" t="n"/>
      <c r="D158" s="31" t="n"/>
      <c r="E158" s="31" t="n"/>
      <c r="F158" s="32" t="n"/>
      <c r="G158" s="31" t="n"/>
      <c r="H158" s="30" t="n"/>
      <c r="I158" s="33">
        <f>IF(A158="","",MAX(0,TODAY()-A158))</f>
        <v/>
      </c>
      <c r="J158" s="34">
        <f>IF(OR(P158="",A158=""),"",IF(COUNT(INDEX(Settings!$C$2:$C$8,P158))=0,"",IF(AND(INDEX(Settings!$D$2:$D$8,P158)="H",H158=""),"",IF(INDEX(Settings!$D$2:$D$8,P158)="A",A158,IF(INDEX(Settings!$D$2:$D$8,P158)="HA",IF(H158="",A158,H158),H158))+INDEX(Settings!$C$2:$C$8,P158))))</f>
        <v/>
      </c>
      <c r="K158" s="35">
        <f>IF(A158="",IF(B158&lt;&gt;"","Add date / أدخل تاريخ الاستفسار",""),IF(G158="","Set status / اختر الحالة",IF(P158="","Check status / راجع الحالة",IF(COUNT(INDEX(Settings!$C$2:$C$8,P158))=0,"Closed / مغلق",IF(AND(INDEX(Settings!$D$2:$D$8,P158)="H",H158=""),"Add last follow-up date / أدخل تاريخ آخر متابعة",IF(J158&lt;TODAY(),"OVERDUE / متأخر",IF(J158=TODAY(),"DUE TODAY / مستحق اليوم","Upcoming / قادم")))))))</f>
        <v/>
      </c>
      <c r="L158" s="36">
        <f>IF(P158="","",INDEX(Settings!$B$2:$B$8,P158))</f>
        <v/>
      </c>
      <c r="M158" s="37">
        <f>IF(OR(P158="",J158=""),"",IFERROR(SUBSTITUTE(SUBSTITUTE(INDEX(Templates!$C$2:$C$5,INDEX(Settings!$E$2:$E$8,P158)),"[Name]",B158),"[service]",D158),"Check template / راجع القالب"))</f>
        <v/>
      </c>
      <c r="N158" s="38">
        <f>IF(OR(P158="",J158=""),"",IFERROR(SUBSTITUTE(SUBSTITUTE(INDEX(Templates!$D$2:$D$5,INDEX(Settings!$E$2:$E$8,P158)),"[Name]",B158),"[service]",D158),"Check template / راجع القالب"))</f>
        <v/>
      </c>
      <c r="O158">
        <f>IF(OR(P158="",A158=""),"",IF(J158&lt;&gt;"",J158+ROW()/100000,IF(COUNT(INDEX(Settings!$C$2:$C$8,P158))=0,"",A158+ROW()/100000)))</f>
        <v/>
      </c>
      <c r="P158">
        <f>IF(OR(A158="",G158=""),"",IFERROR(MATCH(G158,Settings!$A$2:$A$8,0),""))</f>
        <v/>
      </c>
    </row>
    <row r="159">
      <c r="A159" s="30" t="n"/>
      <c r="B159" s="31" t="n"/>
      <c r="C159" s="31" t="n"/>
      <c r="D159" s="31" t="n"/>
      <c r="E159" s="31" t="n"/>
      <c r="F159" s="32" t="n"/>
      <c r="G159" s="31" t="n"/>
      <c r="H159" s="30" t="n"/>
      <c r="I159" s="33">
        <f>IF(A159="","",MAX(0,TODAY()-A159))</f>
        <v/>
      </c>
      <c r="J159" s="34">
        <f>IF(OR(P159="",A159=""),"",IF(COUNT(INDEX(Settings!$C$2:$C$8,P159))=0,"",IF(AND(INDEX(Settings!$D$2:$D$8,P159)="H",H159=""),"",IF(INDEX(Settings!$D$2:$D$8,P159)="A",A159,IF(INDEX(Settings!$D$2:$D$8,P159)="HA",IF(H159="",A159,H159),H159))+INDEX(Settings!$C$2:$C$8,P159))))</f>
        <v/>
      </c>
      <c r="K159" s="35">
        <f>IF(A159="",IF(B159&lt;&gt;"","Add date / أدخل تاريخ الاستفسار",""),IF(G159="","Set status / اختر الحالة",IF(P159="","Check status / راجع الحالة",IF(COUNT(INDEX(Settings!$C$2:$C$8,P159))=0,"Closed / مغلق",IF(AND(INDEX(Settings!$D$2:$D$8,P159)="H",H159=""),"Add last follow-up date / أدخل تاريخ آخر متابعة",IF(J159&lt;TODAY(),"OVERDUE / متأخر",IF(J159=TODAY(),"DUE TODAY / مستحق اليوم","Upcoming / قادم")))))))</f>
        <v/>
      </c>
      <c r="L159" s="36">
        <f>IF(P159="","",INDEX(Settings!$B$2:$B$8,P159))</f>
        <v/>
      </c>
      <c r="M159" s="37">
        <f>IF(OR(P159="",J159=""),"",IFERROR(SUBSTITUTE(SUBSTITUTE(INDEX(Templates!$C$2:$C$5,INDEX(Settings!$E$2:$E$8,P159)),"[Name]",B159),"[service]",D159),"Check template / راجع القالب"))</f>
        <v/>
      </c>
      <c r="N159" s="38">
        <f>IF(OR(P159="",J159=""),"",IFERROR(SUBSTITUTE(SUBSTITUTE(INDEX(Templates!$D$2:$D$5,INDEX(Settings!$E$2:$E$8,P159)),"[Name]",B159),"[service]",D159),"Check template / راجع القالب"))</f>
        <v/>
      </c>
      <c r="O159">
        <f>IF(OR(P159="",A159=""),"",IF(J159&lt;&gt;"",J159+ROW()/100000,IF(COUNT(INDEX(Settings!$C$2:$C$8,P159))=0,"",A159+ROW()/100000)))</f>
        <v/>
      </c>
      <c r="P159">
        <f>IF(OR(A159="",G159=""),"",IFERROR(MATCH(G159,Settings!$A$2:$A$8,0),""))</f>
        <v/>
      </c>
    </row>
    <row r="160">
      <c r="A160" s="30" t="n"/>
      <c r="B160" s="31" t="n"/>
      <c r="C160" s="31" t="n"/>
      <c r="D160" s="31" t="n"/>
      <c r="E160" s="31" t="n"/>
      <c r="F160" s="32" t="n"/>
      <c r="G160" s="31" t="n"/>
      <c r="H160" s="30" t="n"/>
      <c r="I160" s="33">
        <f>IF(A160="","",MAX(0,TODAY()-A160))</f>
        <v/>
      </c>
      <c r="J160" s="34">
        <f>IF(OR(P160="",A160=""),"",IF(COUNT(INDEX(Settings!$C$2:$C$8,P160))=0,"",IF(AND(INDEX(Settings!$D$2:$D$8,P160)="H",H160=""),"",IF(INDEX(Settings!$D$2:$D$8,P160)="A",A160,IF(INDEX(Settings!$D$2:$D$8,P160)="HA",IF(H160="",A160,H160),H160))+INDEX(Settings!$C$2:$C$8,P160))))</f>
        <v/>
      </c>
      <c r="K160" s="35">
        <f>IF(A160="",IF(B160&lt;&gt;"","Add date / أدخل تاريخ الاستفسار",""),IF(G160="","Set status / اختر الحالة",IF(P160="","Check status / راجع الحالة",IF(COUNT(INDEX(Settings!$C$2:$C$8,P160))=0,"Closed / مغلق",IF(AND(INDEX(Settings!$D$2:$D$8,P160)="H",H160=""),"Add last follow-up date / أدخل تاريخ آخر متابعة",IF(J160&lt;TODAY(),"OVERDUE / متأخر",IF(J160=TODAY(),"DUE TODAY / مستحق اليوم","Upcoming / قادم")))))))</f>
        <v/>
      </c>
      <c r="L160" s="36">
        <f>IF(P160="","",INDEX(Settings!$B$2:$B$8,P160))</f>
        <v/>
      </c>
      <c r="M160" s="37">
        <f>IF(OR(P160="",J160=""),"",IFERROR(SUBSTITUTE(SUBSTITUTE(INDEX(Templates!$C$2:$C$5,INDEX(Settings!$E$2:$E$8,P160)),"[Name]",B160),"[service]",D160),"Check template / راجع القالب"))</f>
        <v/>
      </c>
      <c r="N160" s="38">
        <f>IF(OR(P160="",J160=""),"",IFERROR(SUBSTITUTE(SUBSTITUTE(INDEX(Templates!$D$2:$D$5,INDEX(Settings!$E$2:$E$8,P160)),"[Name]",B160),"[service]",D160),"Check template / راجع القالب"))</f>
        <v/>
      </c>
      <c r="O160">
        <f>IF(OR(P160="",A160=""),"",IF(J160&lt;&gt;"",J160+ROW()/100000,IF(COUNT(INDEX(Settings!$C$2:$C$8,P160))=0,"",A160+ROW()/100000)))</f>
        <v/>
      </c>
      <c r="P160">
        <f>IF(OR(A160="",G160=""),"",IFERROR(MATCH(G160,Settings!$A$2:$A$8,0),""))</f>
        <v/>
      </c>
    </row>
    <row r="161">
      <c r="A161" s="30" t="n"/>
      <c r="B161" s="31" t="n"/>
      <c r="C161" s="31" t="n"/>
      <c r="D161" s="31" t="n"/>
      <c r="E161" s="31" t="n"/>
      <c r="F161" s="32" t="n"/>
      <c r="G161" s="31" t="n"/>
      <c r="H161" s="30" t="n"/>
      <c r="I161" s="33">
        <f>IF(A161="","",MAX(0,TODAY()-A161))</f>
        <v/>
      </c>
      <c r="J161" s="34">
        <f>IF(OR(P161="",A161=""),"",IF(COUNT(INDEX(Settings!$C$2:$C$8,P161))=0,"",IF(AND(INDEX(Settings!$D$2:$D$8,P161)="H",H161=""),"",IF(INDEX(Settings!$D$2:$D$8,P161)="A",A161,IF(INDEX(Settings!$D$2:$D$8,P161)="HA",IF(H161="",A161,H161),H161))+INDEX(Settings!$C$2:$C$8,P161))))</f>
        <v/>
      </c>
      <c r="K161" s="35">
        <f>IF(A161="",IF(B161&lt;&gt;"","Add date / أدخل تاريخ الاستفسار",""),IF(G161="","Set status / اختر الحالة",IF(P161="","Check status / راجع الحالة",IF(COUNT(INDEX(Settings!$C$2:$C$8,P161))=0,"Closed / مغلق",IF(AND(INDEX(Settings!$D$2:$D$8,P161)="H",H161=""),"Add last follow-up date / أدخل تاريخ آخر متابعة",IF(J161&lt;TODAY(),"OVERDUE / متأخر",IF(J161=TODAY(),"DUE TODAY / مستحق اليوم","Upcoming / قادم")))))))</f>
        <v/>
      </c>
      <c r="L161" s="36">
        <f>IF(P161="","",INDEX(Settings!$B$2:$B$8,P161))</f>
        <v/>
      </c>
      <c r="M161" s="37">
        <f>IF(OR(P161="",J161=""),"",IFERROR(SUBSTITUTE(SUBSTITUTE(INDEX(Templates!$C$2:$C$5,INDEX(Settings!$E$2:$E$8,P161)),"[Name]",B161),"[service]",D161),"Check template / راجع القالب"))</f>
        <v/>
      </c>
      <c r="N161" s="38">
        <f>IF(OR(P161="",J161=""),"",IFERROR(SUBSTITUTE(SUBSTITUTE(INDEX(Templates!$D$2:$D$5,INDEX(Settings!$E$2:$E$8,P161)),"[Name]",B161),"[service]",D161),"Check template / راجع القالب"))</f>
        <v/>
      </c>
      <c r="O161">
        <f>IF(OR(P161="",A161=""),"",IF(J161&lt;&gt;"",J161+ROW()/100000,IF(COUNT(INDEX(Settings!$C$2:$C$8,P161))=0,"",A161+ROW()/100000)))</f>
        <v/>
      </c>
      <c r="P161">
        <f>IF(OR(A161="",G161=""),"",IFERROR(MATCH(G161,Settings!$A$2:$A$8,0),""))</f>
        <v/>
      </c>
    </row>
    <row r="162">
      <c r="A162" s="30" t="n"/>
      <c r="B162" s="31" t="n"/>
      <c r="C162" s="31" t="n"/>
      <c r="D162" s="31" t="n"/>
      <c r="E162" s="31" t="n"/>
      <c r="F162" s="32" t="n"/>
      <c r="G162" s="31" t="n"/>
      <c r="H162" s="30" t="n"/>
      <c r="I162" s="33">
        <f>IF(A162="","",MAX(0,TODAY()-A162))</f>
        <v/>
      </c>
      <c r="J162" s="34">
        <f>IF(OR(P162="",A162=""),"",IF(COUNT(INDEX(Settings!$C$2:$C$8,P162))=0,"",IF(AND(INDEX(Settings!$D$2:$D$8,P162)="H",H162=""),"",IF(INDEX(Settings!$D$2:$D$8,P162)="A",A162,IF(INDEX(Settings!$D$2:$D$8,P162)="HA",IF(H162="",A162,H162),H162))+INDEX(Settings!$C$2:$C$8,P162))))</f>
        <v/>
      </c>
      <c r="K162" s="35">
        <f>IF(A162="",IF(B162&lt;&gt;"","Add date / أدخل تاريخ الاستفسار",""),IF(G162="","Set status / اختر الحالة",IF(P162="","Check status / راجع الحالة",IF(COUNT(INDEX(Settings!$C$2:$C$8,P162))=0,"Closed / مغلق",IF(AND(INDEX(Settings!$D$2:$D$8,P162)="H",H162=""),"Add last follow-up date / أدخل تاريخ آخر متابعة",IF(J162&lt;TODAY(),"OVERDUE / متأخر",IF(J162=TODAY(),"DUE TODAY / مستحق اليوم","Upcoming / قادم")))))))</f>
        <v/>
      </c>
      <c r="L162" s="36">
        <f>IF(P162="","",INDEX(Settings!$B$2:$B$8,P162))</f>
        <v/>
      </c>
      <c r="M162" s="37">
        <f>IF(OR(P162="",J162=""),"",IFERROR(SUBSTITUTE(SUBSTITUTE(INDEX(Templates!$C$2:$C$5,INDEX(Settings!$E$2:$E$8,P162)),"[Name]",B162),"[service]",D162),"Check template / راجع القالب"))</f>
        <v/>
      </c>
      <c r="N162" s="38">
        <f>IF(OR(P162="",J162=""),"",IFERROR(SUBSTITUTE(SUBSTITUTE(INDEX(Templates!$D$2:$D$5,INDEX(Settings!$E$2:$E$8,P162)),"[Name]",B162),"[service]",D162),"Check template / راجع القالب"))</f>
        <v/>
      </c>
      <c r="O162">
        <f>IF(OR(P162="",A162=""),"",IF(J162&lt;&gt;"",J162+ROW()/100000,IF(COUNT(INDEX(Settings!$C$2:$C$8,P162))=0,"",A162+ROW()/100000)))</f>
        <v/>
      </c>
      <c r="P162">
        <f>IF(OR(A162="",G162=""),"",IFERROR(MATCH(G162,Settings!$A$2:$A$8,0),""))</f>
        <v/>
      </c>
    </row>
    <row r="163">
      <c r="A163" s="30" t="n"/>
      <c r="B163" s="31" t="n"/>
      <c r="C163" s="31" t="n"/>
      <c r="D163" s="31" t="n"/>
      <c r="E163" s="31" t="n"/>
      <c r="F163" s="32" t="n"/>
      <c r="G163" s="31" t="n"/>
      <c r="H163" s="30" t="n"/>
      <c r="I163" s="33">
        <f>IF(A163="","",MAX(0,TODAY()-A163))</f>
        <v/>
      </c>
      <c r="J163" s="34">
        <f>IF(OR(P163="",A163=""),"",IF(COUNT(INDEX(Settings!$C$2:$C$8,P163))=0,"",IF(AND(INDEX(Settings!$D$2:$D$8,P163)="H",H163=""),"",IF(INDEX(Settings!$D$2:$D$8,P163)="A",A163,IF(INDEX(Settings!$D$2:$D$8,P163)="HA",IF(H163="",A163,H163),H163))+INDEX(Settings!$C$2:$C$8,P163))))</f>
        <v/>
      </c>
      <c r="K163" s="35">
        <f>IF(A163="",IF(B163&lt;&gt;"","Add date / أدخل تاريخ الاستفسار",""),IF(G163="","Set status / اختر الحالة",IF(P163="","Check status / راجع الحالة",IF(COUNT(INDEX(Settings!$C$2:$C$8,P163))=0,"Closed / مغلق",IF(AND(INDEX(Settings!$D$2:$D$8,P163)="H",H163=""),"Add last follow-up date / أدخل تاريخ آخر متابعة",IF(J163&lt;TODAY(),"OVERDUE / متأخر",IF(J163=TODAY(),"DUE TODAY / مستحق اليوم","Upcoming / قادم")))))))</f>
        <v/>
      </c>
      <c r="L163" s="36">
        <f>IF(P163="","",INDEX(Settings!$B$2:$B$8,P163))</f>
        <v/>
      </c>
      <c r="M163" s="37">
        <f>IF(OR(P163="",J163=""),"",IFERROR(SUBSTITUTE(SUBSTITUTE(INDEX(Templates!$C$2:$C$5,INDEX(Settings!$E$2:$E$8,P163)),"[Name]",B163),"[service]",D163),"Check template / راجع القالب"))</f>
        <v/>
      </c>
      <c r="N163" s="38">
        <f>IF(OR(P163="",J163=""),"",IFERROR(SUBSTITUTE(SUBSTITUTE(INDEX(Templates!$D$2:$D$5,INDEX(Settings!$E$2:$E$8,P163)),"[Name]",B163),"[service]",D163),"Check template / راجع القالب"))</f>
        <v/>
      </c>
      <c r="O163">
        <f>IF(OR(P163="",A163=""),"",IF(J163&lt;&gt;"",J163+ROW()/100000,IF(COUNT(INDEX(Settings!$C$2:$C$8,P163))=0,"",A163+ROW()/100000)))</f>
        <v/>
      </c>
      <c r="P163">
        <f>IF(OR(A163="",G163=""),"",IFERROR(MATCH(G163,Settings!$A$2:$A$8,0),""))</f>
        <v/>
      </c>
    </row>
    <row r="164">
      <c r="A164" s="30" t="n"/>
      <c r="B164" s="31" t="n"/>
      <c r="C164" s="31" t="n"/>
      <c r="D164" s="31" t="n"/>
      <c r="E164" s="31" t="n"/>
      <c r="F164" s="32" t="n"/>
      <c r="G164" s="31" t="n"/>
      <c r="H164" s="30" t="n"/>
      <c r="I164" s="33">
        <f>IF(A164="","",MAX(0,TODAY()-A164))</f>
        <v/>
      </c>
      <c r="J164" s="34">
        <f>IF(OR(P164="",A164=""),"",IF(COUNT(INDEX(Settings!$C$2:$C$8,P164))=0,"",IF(AND(INDEX(Settings!$D$2:$D$8,P164)="H",H164=""),"",IF(INDEX(Settings!$D$2:$D$8,P164)="A",A164,IF(INDEX(Settings!$D$2:$D$8,P164)="HA",IF(H164="",A164,H164),H164))+INDEX(Settings!$C$2:$C$8,P164))))</f>
        <v/>
      </c>
      <c r="K164" s="35">
        <f>IF(A164="",IF(B164&lt;&gt;"","Add date / أدخل تاريخ الاستفسار",""),IF(G164="","Set status / اختر الحالة",IF(P164="","Check status / راجع الحالة",IF(COUNT(INDEX(Settings!$C$2:$C$8,P164))=0,"Closed / مغلق",IF(AND(INDEX(Settings!$D$2:$D$8,P164)="H",H164=""),"Add last follow-up date / أدخل تاريخ آخر متابعة",IF(J164&lt;TODAY(),"OVERDUE / متأخر",IF(J164=TODAY(),"DUE TODAY / مستحق اليوم","Upcoming / قادم")))))))</f>
        <v/>
      </c>
      <c r="L164" s="36">
        <f>IF(P164="","",INDEX(Settings!$B$2:$B$8,P164))</f>
        <v/>
      </c>
      <c r="M164" s="37">
        <f>IF(OR(P164="",J164=""),"",IFERROR(SUBSTITUTE(SUBSTITUTE(INDEX(Templates!$C$2:$C$5,INDEX(Settings!$E$2:$E$8,P164)),"[Name]",B164),"[service]",D164),"Check template / راجع القالب"))</f>
        <v/>
      </c>
      <c r="N164" s="38">
        <f>IF(OR(P164="",J164=""),"",IFERROR(SUBSTITUTE(SUBSTITUTE(INDEX(Templates!$D$2:$D$5,INDEX(Settings!$E$2:$E$8,P164)),"[Name]",B164),"[service]",D164),"Check template / راجع القالب"))</f>
        <v/>
      </c>
      <c r="O164">
        <f>IF(OR(P164="",A164=""),"",IF(J164&lt;&gt;"",J164+ROW()/100000,IF(COUNT(INDEX(Settings!$C$2:$C$8,P164))=0,"",A164+ROW()/100000)))</f>
        <v/>
      </c>
      <c r="P164">
        <f>IF(OR(A164="",G164=""),"",IFERROR(MATCH(G164,Settings!$A$2:$A$8,0),""))</f>
        <v/>
      </c>
    </row>
    <row r="165">
      <c r="A165" s="30" t="n"/>
      <c r="B165" s="31" t="n"/>
      <c r="C165" s="31" t="n"/>
      <c r="D165" s="31" t="n"/>
      <c r="E165" s="31" t="n"/>
      <c r="F165" s="32" t="n"/>
      <c r="G165" s="31" t="n"/>
      <c r="H165" s="30" t="n"/>
      <c r="I165" s="33">
        <f>IF(A165="","",MAX(0,TODAY()-A165))</f>
        <v/>
      </c>
      <c r="J165" s="34">
        <f>IF(OR(P165="",A165=""),"",IF(COUNT(INDEX(Settings!$C$2:$C$8,P165))=0,"",IF(AND(INDEX(Settings!$D$2:$D$8,P165)="H",H165=""),"",IF(INDEX(Settings!$D$2:$D$8,P165)="A",A165,IF(INDEX(Settings!$D$2:$D$8,P165)="HA",IF(H165="",A165,H165),H165))+INDEX(Settings!$C$2:$C$8,P165))))</f>
        <v/>
      </c>
      <c r="K165" s="35">
        <f>IF(A165="",IF(B165&lt;&gt;"","Add date / أدخل تاريخ الاستفسار",""),IF(G165="","Set status / اختر الحالة",IF(P165="","Check status / راجع الحالة",IF(COUNT(INDEX(Settings!$C$2:$C$8,P165))=0,"Closed / مغلق",IF(AND(INDEX(Settings!$D$2:$D$8,P165)="H",H165=""),"Add last follow-up date / أدخل تاريخ آخر متابعة",IF(J165&lt;TODAY(),"OVERDUE / متأخر",IF(J165=TODAY(),"DUE TODAY / مستحق اليوم","Upcoming / قادم")))))))</f>
        <v/>
      </c>
      <c r="L165" s="36">
        <f>IF(P165="","",INDEX(Settings!$B$2:$B$8,P165))</f>
        <v/>
      </c>
      <c r="M165" s="37">
        <f>IF(OR(P165="",J165=""),"",IFERROR(SUBSTITUTE(SUBSTITUTE(INDEX(Templates!$C$2:$C$5,INDEX(Settings!$E$2:$E$8,P165)),"[Name]",B165),"[service]",D165),"Check template / راجع القالب"))</f>
        <v/>
      </c>
      <c r="N165" s="38">
        <f>IF(OR(P165="",J165=""),"",IFERROR(SUBSTITUTE(SUBSTITUTE(INDEX(Templates!$D$2:$D$5,INDEX(Settings!$E$2:$E$8,P165)),"[Name]",B165),"[service]",D165),"Check template / راجع القالب"))</f>
        <v/>
      </c>
      <c r="O165">
        <f>IF(OR(P165="",A165=""),"",IF(J165&lt;&gt;"",J165+ROW()/100000,IF(COUNT(INDEX(Settings!$C$2:$C$8,P165))=0,"",A165+ROW()/100000)))</f>
        <v/>
      </c>
      <c r="P165">
        <f>IF(OR(A165="",G165=""),"",IFERROR(MATCH(G165,Settings!$A$2:$A$8,0),""))</f>
        <v/>
      </c>
    </row>
    <row r="166">
      <c r="A166" s="30" t="n"/>
      <c r="B166" s="31" t="n"/>
      <c r="C166" s="31" t="n"/>
      <c r="D166" s="31" t="n"/>
      <c r="E166" s="31" t="n"/>
      <c r="F166" s="32" t="n"/>
      <c r="G166" s="31" t="n"/>
      <c r="H166" s="30" t="n"/>
      <c r="I166" s="33">
        <f>IF(A166="","",MAX(0,TODAY()-A166))</f>
        <v/>
      </c>
      <c r="J166" s="34">
        <f>IF(OR(P166="",A166=""),"",IF(COUNT(INDEX(Settings!$C$2:$C$8,P166))=0,"",IF(AND(INDEX(Settings!$D$2:$D$8,P166)="H",H166=""),"",IF(INDEX(Settings!$D$2:$D$8,P166)="A",A166,IF(INDEX(Settings!$D$2:$D$8,P166)="HA",IF(H166="",A166,H166),H166))+INDEX(Settings!$C$2:$C$8,P166))))</f>
        <v/>
      </c>
      <c r="K166" s="35">
        <f>IF(A166="",IF(B166&lt;&gt;"","Add date / أدخل تاريخ الاستفسار",""),IF(G166="","Set status / اختر الحالة",IF(P166="","Check status / راجع الحالة",IF(COUNT(INDEX(Settings!$C$2:$C$8,P166))=0,"Closed / مغلق",IF(AND(INDEX(Settings!$D$2:$D$8,P166)="H",H166=""),"Add last follow-up date / أدخل تاريخ آخر متابعة",IF(J166&lt;TODAY(),"OVERDUE / متأخر",IF(J166=TODAY(),"DUE TODAY / مستحق اليوم","Upcoming / قادم")))))))</f>
        <v/>
      </c>
      <c r="L166" s="36">
        <f>IF(P166="","",INDEX(Settings!$B$2:$B$8,P166))</f>
        <v/>
      </c>
      <c r="M166" s="37">
        <f>IF(OR(P166="",J166=""),"",IFERROR(SUBSTITUTE(SUBSTITUTE(INDEX(Templates!$C$2:$C$5,INDEX(Settings!$E$2:$E$8,P166)),"[Name]",B166),"[service]",D166),"Check template / راجع القالب"))</f>
        <v/>
      </c>
      <c r="N166" s="38">
        <f>IF(OR(P166="",J166=""),"",IFERROR(SUBSTITUTE(SUBSTITUTE(INDEX(Templates!$D$2:$D$5,INDEX(Settings!$E$2:$E$8,P166)),"[Name]",B166),"[service]",D166),"Check template / راجع القالب"))</f>
        <v/>
      </c>
      <c r="O166">
        <f>IF(OR(P166="",A166=""),"",IF(J166&lt;&gt;"",J166+ROW()/100000,IF(COUNT(INDEX(Settings!$C$2:$C$8,P166))=0,"",A166+ROW()/100000)))</f>
        <v/>
      </c>
      <c r="P166">
        <f>IF(OR(A166="",G166=""),"",IFERROR(MATCH(G166,Settings!$A$2:$A$8,0),""))</f>
        <v/>
      </c>
    </row>
    <row r="167">
      <c r="A167" s="30" t="n"/>
      <c r="B167" s="31" t="n"/>
      <c r="C167" s="31" t="n"/>
      <c r="D167" s="31" t="n"/>
      <c r="E167" s="31" t="n"/>
      <c r="F167" s="32" t="n"/>
      <c r="G167" s="31" t="n"/>
      <c r="H167" s="30" t="n"/>
      <c r="I167" s="33">
        <f>IF(A167="","",MAX(0,TODAY()-A167))</f>
        <v/>
      </c>
      <c r="J167" s="34">
        <f>IF(OR(P167="",A167=""),"",IF(COUNT(INDEX(Settings!$C$2:$C$8,P167))=0,"",IF(AND(INDEX(Settings!$D$2:$D$8,P167)="H",H167=""),"",IF(INDEX(Settings!$D$2:$D$8,P167)="A",A167,IF(INDEX(Settings!$D$2:$D$8,P167)="HA",IF(H167="",A167,H167),H167))+INDEX(Settings!$C$2:$C$8,P167))))</f>
        <v/>
      </c>
      <c r="K167" s="35">
        <f>IF(A167="",IF(B167&lt;&gt;"","Add date / أدخل تاريخ الاستفسار",""),IF(G167="","Set status / اختر الحالة",IF(P167="","Check status / راجع الحالة",IF(COUNT(INDEX(Settings!$C$2:$C$8,P167))=0,"Closed / مغلق",IF(AND(INDEX(Settings!$D$2:$D$8,P167)="H",H167=""),"Add last follow-up date / أدخل تاريخ آخر متابعة",IF(J167&lt;TODAY(),"OVERDUE / متأخر",IF(J167=TODAY(),"DUE TODAY / مستحق اليوم","Upcoming / قادم")))))))</f>
        <v/>
      </c>
      <c r="L167" s="36">
        <f>IF(P167="","",INDEX(Settings!$B$2:$B$8,P167))</f>
        <v/>
      </c>
      <c r="M167" s="37">
        <f>IF(OR(P167="",J167=""),"",IFERROR(SUBSTITUTE(SUBSTITUTE(INDEX(Templates!$C$2:$C$5,INDEX(Settings!$E$2:$E$8,P167)),"[Name]",B167),"[service]",D167),"Check template / راجع القالب"))</f>
        <v/>
      </c>
      <c r="N167" s="38">
        <f>IF(OR(P167="",J167=""),"",IFERROR(SUBSTITUTE(SUBSTITUTE(INDEX(Templates!$D$2:$D$5,INDEX(Settings!$E$2:$E$8,P167)),"[Name]",B167),"[service]",D167),"Check template / راجع القالب"))</f>
        <v/>
      </c>
      <c r="O167">
        <f>IF(OR(P167="",A167=""),"",IF(J167&lt;&gt;"",J167+ROW()/100000,IF(COUNT(INDEX(Settings!$C$2:$C$8,P167))=0,"",A167+ROW()/100000)))</f>
        <v/>
      </c>
      <c r="P167">
        <f>IF(OR(A167="",G167=""),"",IFERROR(MATCH(G167,Settings!$A$2:$A$8,0),""))</f>
        <v/>
      </c>
    </row>
    <row r="168">
      <c r="A168" s="30" t="n"/>
      <c r="B168" s="31" t="n"/>
      <c r="C168" s="31" t="n"/>
      <c r="D168" s="31" t="n"/>
      <c r="E168" s="31" t="n"/>
      <c r="F168" s="32" t="n"/>
      <c r="G168" s="31" t="n"/>
      <c r="H168" s="30" t="n"/>
      <c r="I168" s="33">
        <f>IF(A168="","",MAX(0,TODAY()-A168))</f>
        <v/>
      </c>
      <c r="J168" s="34">
        <f>IF(OR(P168="",A168=""),"",IF(COUNT(INDEX(Settings!$C$2:$C$8,P168))=0,"",IF(AND(INDEX(Settings!$D$2:$D$8,P168)="H",H168=""),"",IF(INDEX(Settings!$D$2:$D$8,P168)="A",A168,IF(INDEX(Settings!$D$2:$D$8,P168)="HA",IF(H168="",A168,H168),H168))+INDEX(Settings!$C$2:$C$8,P168))))</f>
        <v/>
      </c>
      <c r="K168" s="35">
        <f>IF(A168="",IF(B168&lt;&gt;"","Add date / أدخل تاريخ الاستفسار",""),IF(G168="","Set status / اختر الحالة",IF(P168="","Check status / راجع الحالة",IF(COUNT(INDEX(Settings!$C$2:$C$8,P168))=0,"Closed / مغلق",IF(AND(INDEX(Settings!$D$2:$D$8,P168)="H",H168=""),"Add last follow-up date / أدخل تاريخ آخر متابعة",IF(J168&lt;TODAY(),"OVERDUE / متأخر",IF(J168=TODAY(),"DUE TODAY / مستحق اليوم","Upcoming / قادم")))))))</f>
        <v/>
      </c>
      <c r="L168" s="36">
        <f>IF(P168="","",INDEX(Settings!$B$2:$B$8,P168))</f>
        <v/>
      </c>
      <c r="M168" s="37">
        <f>IF(OR(P168="",J168=""),"",IFERROR(SUBSTITUTE(SUBSTITUTE(INDEX(Templates!$C$2:$C$5,INDEX(Settings!$E$2:$E$8,P168)),"[Name]",B168),"[service]",D168),"Check template / راجع القالب"))</f>
        <v/>
      </c>
      <c r="N168" s="38">
        <f>IF(OR(P168="",J168=""),"",IFERROR(SUBSTITUTE(SUBSTITUTE(INDEX(Templates!$D$2:$D$5,INDEX(Settings!$E$2:$E$8,P168)),"[Name]",B168),"[service]",D168),"Check template / راجع القالب"))</f>
        <v/>
      </c>
      <c r="O168">
        <f>IF(OR(P168="",A168=""),"",IF(J168&lt;&gt;"",J168+ROW()/100000,IF(COUNT(INDEX(Settings!$C$2:$C$8,P168))=0,"",A168+ROW()/100000)))</f>
        <v/>
      </c>
      <c r="P168">
        <f>IF(OR(A168="",G168=""),"",IFERROR(MATCH(G168,Settings!$A$2:$A$8,0),""))</f>
        <v/>
      </c>
    </row>
    <row r="169">
      <c r="A169" s="30" t="n"/>
      <c r="B169" s="31" t="n"/>
      <c r="C169" s="31" t="n"/>
      <c r="D169" s="31" t="n"/>
      <c r="E169" s="31" t="n"/>
      <c r="F169" s="32" t="n"/>
      <c r="G169" s="31" t="n"/>
      <c r="H169" s="30" t="n"/>
      <c r="I169" s="33">
        <f>IF(A169="","",MAX(0,TODAY()-A169))</f>
        <v/>
      </c>
      <c r="J169" s="34">
        <f>IF(OR(P169="",A169=""),"",IF(COUNT(INDEX(Settings!$C$2:$C$8,P169))=0,"",IF(AND(INDEX(Settings!$D$2:$D$8,P169)="H",H169=""),"",IF(INDEX(Settings!$D$2:$D$8,P169)="A",A169,IF(INDEX(Settings!$D$2:$D$8,P169)="HA",IF(H169="",A169,H169),H169))+INDEX(Settings!$C$2:$C$8,P169))))</f>
        <v/>
      </c>
      <c r="K169" s="35">
        <f>IF(A169="",IF(B169&lt;&gt;"","Add date / أدخل تاريخ الاستفسار",""),IF(G169="","Set status / اختر الحالة",IF(P169="","Check status / راجع الحالة",IF(COUNT(INDEX(Settings!$C$2:$C$8,P169))=0,"Closed / مغلق",IF(AND(INDEX(Settings!$D$2:$D$8,P169)="H",H169=""),"Add last follow-up date / أدخل تاريخ آخر متابعة",IF(J169&lt;TODAY(),"OVERDUE / متأخر",IF(J169=TODAY(),"DUE TODAY / مستحق اليوم","Upcoming / قادم")))))))</f>
        <v/>
      </c>
      <c r="L169" s="36">
        <f>IF(P169="","",INDEX(Settings!$B$2:$B$8,P169))</f>
        <v/>
      </c>
      <c r="M169" s="37">
        <f>IF(OR(P169="",J169=""),"",IFERROR(SUBSTITUTE(SUBSTITUTE(INDEX(Templates!$C$2:$C$5,INDEX(Settings!$E$2:$E$8,P169)),"[Name]",B169),"[service]",D169),"Check template / راجع القالب"))</f>
        <v/>
      </c>
      <c r="N169" s="38">
        <f>IF(OR(P169="",J169=""),"",IFERROR(SUBSTITUTE(SUBSTITUTE(INDEX(Templates!$D$2:$D$5,INDEX(Settings!$E$2:$E$8,P169)),"[Name]",B169),"[service]",D169),"Check template / راجع القالب"))</f>
        <v/>
      </c>
      <c r="O169">
        <f>IF(OR(P169="",A169=""),"",IF(J169&lt;&gt;"",J169+ROW()/100000,IF(COUNT(INDEX(Settings!$C$2:$C$8,P169))=0,"",A169+ROW()/100000)))</f>
        <v/>
      </c>
      <c r="P169">
        <f>IF(OR(A169="",G169=""),"",IFERROR(MATCH(G169,Settings!$A$2:$A$8,0),""))</f>
        <v/>
      </c>
    </row>
    <row r="170">
      <c r="A170" s="30" t="n"/>
      <c r="B170" s="31" t="n"/>
      <c r="C170" s="31" t="n"/>
      <c r="D170" s="31" t="n"/>
      <c r="E170" s="31" t="n"/>
      <c r="F170" s="32" t="n"/>
      <c r="G170" s="31" t="n"/>
      <c r="H170" s="30" t="n"/>
      <c r="I170" s="33">
        <f>IF(A170="","",MAX(0,TODAY()-A170))</f>
        <v/>
      </c>
      <c r="J170" s="34">
        <f>IF(OR(P170="",A170=""),"",IF(COUNT(INDEX(Settings!$C$2:$C$8,P170))=0,"",IF(AND(INDEX(Settings!$D$2:$D$8,P170)="H",H170=""),"",IF(INDEX(Settings!$D$2:$D$8,P170)="A",A170,IF(INDEX(Settings!$D$2:$D$8,P170)="HA",IF(H170="",A170,H170),H170))+INDEX(Settings!$C$2:$C$8,P170))))</f>
        <v/>
      </c>
      <c r="K170" s="35">
        <f>IF(A170="",IF(B170&lt;&gt;"","Add date / أدخل تاريخ الاستفسار",""),IF(G170="","Set status / اختر الحالة",IF(P170="","Check status / راجع الحالة",IF(COUNT(INDEX(Settings!$C$2:$C$8,P170))=0,"Closed / مغلق",IF(AND(INDEX(Settings!$D$2:$D$8,P170)="H",H170=""),"Add last follow-up date / أدخل تاريخ آخر متابعة",IF(J170&lt;TODAY(),"OVERDUE / متأخر",IF(J170=TODAY(),"DUE TODAY / مستحق اليوم","Upcoming / قادم")))))))</f>
        <v/>
      </c>
      <c r="L170" s="36">
        <f>IF(P170="","",INDEX(Settings!$B$2:$B$8,P170))</f>
        <v/>
      </c>
      <c r="M170" s="37">
        <f>IF(OR(P170="",J170=""),"",IFERROR(SUBSTITUTE(SUBSTITUTE(INDEX(Templates!$C$2:$C$5,INDEX(Settings!$E$2:$E$8,P170)),"[Name]",B170),"[service]",D170),"Check template / راجع القالب"))</f>
        <v/>
      </c>
      <c r="N170" s="38">
        <f>IF(OR(P170="",J170=""),"",IFERROR(SUBSTITUTE(SUBSTITUTE(INDEX(Templates!$D$2:$D$5,INDEX(Settings!$E$2:$E$8,P170)),"[Name]",B170),"[service]",D170),"Check template / راجع القالب"))</f>
        <v/>
      </c>
      <c r="O170">
        <f>IF(OR(P170="",A170=""),"",IF(J170&lt;&gt;"",J170+ROW()/100000,IF(COUNT(INDEX(Settings!$C$2:$C$8,P170))=0,"",A170+ROW()/100000)))</f>
        <v/>
      </c>
      <c r="P170">
        <f>IF(OR(A170="",G170=""),"",IFERROR(MATCH(G170,Settings!$A$2:$A$8,0),""))</f>
        <v/>
      </c>
    </row>
    <row r="171">
      <c r="A171" s="30" t="n"/>
      <c r="B171" s="31" t="n"/>
      <c r="C171" s="31" t="n"/>
      <c r="D171" s="31" t="n"/>
      <c r="E171" s="31" t="n"/>
      <c r="F171" s="32" t="n"/>
      <c r="G171" s="31" t="n"/>
      <c r="H171" s="30" t="n"/>
      <c r="I171" s="33">
        <f>IF(A171="","",MAX(0,TODAY()-A171))</f>
        <v/>
      </c>
      <c r="J171" s="34">
        <f>IF(OR(P171="",A171=""),"",IF(COUNT(INDEX(Settings!$C$2:$C$8,P171))=0,"",IF(AND(INDEX(Settings!$D$2:$D$8,P171)="H",H171=""),"",IF(INDEX(Settings!$D$2:$D$8,P171)="A",A171,IF(INDEX(Settings!$D$2:$D$8,P171)="HA",IF(H171="",A171,H171),H171))+INDEX(Settings!$C$2:$C$8,P171))))</f>
        <v/>
      </c>
      <c r="K171" s="35">
        <f>IF(A171="",IF(B171&lt;&gt;"","Add date / أدخل تاريخ الاستفسار",""),IF(G171="","Set status / اختر الحالة",IF(P171="","Check status / راجع الحالة",IF(COUNT(INDEX(Settings!$C$2:$C$8,P171))=0,"Closed / مغلق",IF(AND(INDEX(Settings!$D$2:$D$8,P171)="H",H171=""),"Add last follow-up date / أدخل تاريخ آخر متابعة",IF(J171&lt;TODAY(),"OVERDUE / متأخر",IF(J171=TODAY(),"DUE TODAY / مستحق اليوم","Upcoming / قادم")))))))</f>
        <v/>
      </c>
      <c r="L171" s="36">
        <f>IF(P171="","",INDEX(Settings!$B$2:$B$8,P171))</f>
        <v/>
      </c>
      <c r="M171" s="37">
        <f>IF(OR(P171="",J171=""),"",IFERROR(SUBSTITUTE(SUBSTITUTE(INDEX(Templates!$C$2:$C$5,INDEX(Settings!$E$2:$E$8,P171)),"[Name]",B171),"[service]",D171),"Check template / راجع القالب"))</f>
        <v/>
      </c>
      <c r="N171" s="38">
        <f>IF(OR(P171="",J171=""),"",IFERROR(SUBSTITUTE(SUBSTITUTE(INDEX(Templates!$D$2:$D$5,INDEX(Settings!$E$2:$E$8,P171)),"[Name]",B171),"[service]",D171),"Check template / راجع القالب"))</f>
        <v/>
      </c>
      <c r="O171">
        <f>IF(OR(P171="",A171=""),"",IF(J171&lt;&gt;"",J171+ROW()/100000,IF(COUNT(INDEX(Settings!$C$2:$C$8,P171))=0,"",A171+ROW()/100000)))</f>
        <v/>
      </c>
      <c r="P171">
        <f>IF(OR(A171="",G171=""),"",IFERROR(MATCH(G171,Settings!$A$2:$A$8,0),""))</f>
        <v/>
      </c>
    </row>
    <row r="172">
      <c r="A172" s="30" t="n"/>
      <c r="B172" s="31" t="n"/>
      <c r="C172" s="31" t="n"/>
      <c r="D172" s="31" t="n"/>
      <c r="E172" s="31" t="n"/>
      <c r="F172" s="32" t="n"/>
      <c r="G172" s="31" t="n"/>
      <c r="H172" s="30" t="n"/>
      <c r="I172" s="33">
        <f>IF(A172="","",MAX(0,TODAY()-A172))</f>
        <v/>
      </c>
      <c r="J172" s="34">
        <f>IF(OR(P172="",A172=""),"",IF(COUNT(INDEX(Settings!$C$2:$C$8,P172))=0,"",IF(AND(INDEX(Settings!$D$2:$D$8,P172)="H",H172=""),"",IF(INDEX(Settings!$D$2:$D$8,P172)="A",A172,IF(INDEX(Settings!$D$2:$D$8,P172)="HA",IF(H172="",A172,H172),H172))+INDEX(Settings!$C$2:$C$8,P172))))</f>
        <v/>
      </c>
      <c r="K172" s="35">
        <f>IF(A172="",IF(B172&lt;&gt;"","Add date / أدخل تاريخ الاستفسار",""),IF(G172="","Set status / اختر الحالة",IF(P172="","Check status / راجع الحالة",IF(COUNT(INDEX(Settings!$C$2:$C$8,P172))=0,"Closed / مغلق",IF(AND(INDEX(Settings!$D$2:$D$8,P172)="H",H172=""),"Add last follow-up date / أدخل تاريخ آخر متابعة",IF(J172&lt;TODAY(),"OVERDUE / متأخر",IF(J172=TODAY(),"DUE TODAY / مستحق اليوم","Upcoming / قادم")))))))</f>
        <v/>
      </c>
      <c r="L172" s="36">
        <f>IF(P172="","",INDEX(Settings!$B$2:$B$8,P172))</f>
        <v/>
      </c>
      <c r="M172" s="37">
        <f>IF(OR(P172="",J172=""),"",IFERROR(SUBSTITUTE(SUBSTITUTE(INDEX(Templates!$C$2:$C$5,INDEX(Settings!$E$2:$E$8,P172)),"[Name]",B172),"[service]",D172),"Check template / راجع القالب"))</f>
        <v/>
      </c>
      <c r="N172" s="38">
        <f>IF(OR(P172="",J172=""),"",IFERROR(SUBSTITUTE(SUBSTITUTE(INDEX(Templates!$D$2:$D$5,INDEX(Settings!$E$2:$E$8,P172)),"[Name]",B172),"[service]",D172),"Check template / راجع القالب"))</f>
        <v/>
      </c>
      <c r="O172">
        <f>IF(OR(P172="",A172=""),"",IF(J172&lt;&gt;"",J172+ROW()/100000,IF(COUNT(INDEX(Settings!$C$2:$C$8,P172))=0,"",A172+ROW()/100000)))</f>
        <v/>
      </c>
      <c r="P172">
        <f>IF(OR(A172="",G172=""),"",IFERROR(MATCH(G172,Settings!$A$2:$A$8,0),""))</f>
        <v/>
      </c>
    </row>
    <row r="173">
      <c r="A173" s="30" t="n"/>
      <c r="B173" s="31" t="n"/>
      <c r="C173" s="31" t="n"/>
      <c r="D173" s="31" t="n"/>
      <c r="E173" s="31" t="n"/>
      <c r="F173" s="32" t="n"/>
      <c r="G173" s="31" t="n"/>
      <c r="H173" s="30" t="n"/>
      <c r="I173" s="33">
        <f>IF(A173="","",MAX(0,TODAY()-A173))</f>
        <v/>
      </c>
      <c r="J173" s="34">
        <f>IF(OR(P173="",A173=""),"",IF(COUNT(INDEX(Settings!$C$2:$C$8,P173))=0,"",IF(AND(INDEX(Settings!$D$2:$D$8,P173)="H",H173=""),"",IF(INDEX(Settings!$D$2:$D$8,P173)="A",A173,IF(INDEX(Settings!$D$2:$D$8,P173)="HA",IF(H173="",A173,H173),H173))+INDEX(Settings!$C$2:$C$8,P173))))</f>
        <v/>
      </c>
      <c r="K173" s="35">
        <f>IF(A173="",IF(B173&lt;&gt;"","Add date / أدخل تاريخ الاستفسار",""),IF(G173="","Set status / اختر الحالة",IF(P173="","Check status / راجع الحالة",IF(COUNT(INDEX(Settings!$C$2:$C$8,P173))=0,"Closed / مغلق",IF(AND(INDEX(Settings!$D$2:$D$8,P173)="H",H173=""),"Add last follow-up date / أدخل تاريخ آخر متابعة",IF(J173&lt;TODAY(),"OVERDUE / متأخر",IF(J173=TODAY(),"DUE TODAY / مستحق اليوم","Upcoming / قادم")))))))</f>
        <v/>
      </c>
      <c r="L173" s="36">
        <f>IF(P173="","",INDEX(Settings!$B$2:$B$8,P173))</f>
        <v/>
      </c>
      <c r="M173" s="37">
        <f>IF(OR(P173="",J173=""),"",IFERROR(SUBSTITUTE(SUBSTITUTE(INDEX(Templates!$C$2:$C$5,INDEX(Settings!$E$2:$E$8,P173)),"[Name]",B173),"[service]",D173),"Check template / راجع القالب"))</f>
        <v/>
      </c>
      <c r="N173" s="38">
        <f>IF(OR(P173="",J173=""),"",IFERROR(SUBSTITUTE(SUBSTITUTE(INDEX(Templates!$D$2:$D$5,INDEX(Settings!$E$2:$E$8,P173)),"[Name]",B173),"[service]",D173),"Check template / راجع القالب"))</f>
        <v/>
      </c>
      <c r="O173">
        <f>IF(OR(P173="",A173=""),"",IF(J173&lt;&gt;"",J173+ROW()/100000,IF(COUNT(INDEX(Settings!$C$2:$C$8,P173))=0,"",A173+ROW()/100000)))</f>
        <v/>
      </c>
      <c r="P173">
        <f>IF(OR(A173="",G173=""),"",IFERROR(MATCH(G173,Settings!$A$2:$A$8,0),""))</f>
        <v/>
      </c>
    </row>
    <row r="174">
      <c r="A174" s="30" t="n"/>
      <c r="B174" s="31" t="n"/>
      <c r="C174" s="31" t="n"/>
      <c r="D174" s="31" t="n"/>
      <c r="E174" s="31" t="n"/>
      <c r="F174" s="32" t="n"/>
      <c r="G174" s="31" t="n"/>
      <c r="H174" s="30" t="n"/>
      <c r="I174" s="33">
        <f>IF(A174="","",MAX(0,TODAY()-A174))</f>
        <v/>
      </c>
      <c r="J174" s="34">
        <f>IF(OR(P174="",A174=""),"",IF(COUNT(INDEX(Settings!$C$2:$C$8,P174))=0,"",IF(AND(INDEX(Settings!$D$2:$D$8,P174)="H",H174=""),"",IF(INDEX(Settings!$D$2:$D$8,P174)="A",A174,IF(INDEX(Settings!$D$2:$D$8,P174)="HA",IF(H174="",A174,H174),H174))+INDEX(Settings!$C$2:$C$8,P174))))</f>
        <v/>
      </c>
      <c r="K174" s="35">
        <f>IF(A174="",IF(B174&lt;&gt;"","Add date / أدخل تاريخ الاستفسار",""),IF(G174="","Set status / اختر الحالة",IF(P174="","Check status / راجع الحالة",IF(COUNT(INDEX(Settings!$C$2:$C$8,P174))=0,"Closed / مغلق",IF(AND(INDEX(Settings!$D$2:$D$8,P174)="H",H174=""),"Add last follow-up date / أدخل تاريخ آخر متابعة",IF(J174&lt;TODAY(),"OVERDUE / متأخر",IF(J174=TODAY(),"DUE TODAY / مستحق اليوم","Upcoming / قادم")))))))</f>
        <v/>
      </c>
      <c r="L174" s="36">
        <f>IF(P174="","",INDEX(Settings!$B$2:$B$8,P174))</f>
        <v/>
      </c>
      <c r="M174" s="37">
        <f>IF(OR(P174="",J174=""),"",IFERROR(SUBSTITUTE(SUBSTITUTE(INDEX(Templates!$C$2:$C$5,INDEX(Settings!$E$2:$E$8,P174)),"[Name]",B174),"[service]",D174),"Check template / راجع القالب"))</f>
        <v/>
      </c>
      <c r="N174" s="38">
        <f>IF(OR(P174="",J174=""),"",IFERROR(SUBSTITUTE(SUBSTITUTE(INDEX(Templates!$D$2:$D$5,INDEX(Settings!$E$2:$E$8,P174)),"[Name]",B174),"[service]",D174),"Check template / راجع القالب"))</f>
        <v/>
      </c>
      <c r="O174">
        <f>IF(OR(P174="",A174=""),"",IF(J174&lt;&gt;"",J174+ROW()/100000,IF(COUNT(INDEX(Settings!$C$2:$C$8,P174))=0,"",A174+ROW()/100000)))</f>
        <v/>
      </c>
      <c r="P174">
        <f>IF(OR(A174="",G174=""),"",IFERROR(MATCH(G174,Settings!$A$2:$A$8,0),""))</f>
        <v/>
      </c>
    </row>
    <row r="175">
      <c r="A175" s="30" t="n"/>
      <c r="B175" s="31" t="n"/>
      <c r="C175" s="31" t="n"/>
      <c r="D175" s="31" t="n"/>
      <c r="E175" s="31" t="n"/>
      <c r="F175" s="32" t="n"/>
      <c r="G175" s="31" t="n"/>
      <c r="H175" s="30" t="n"/>
      <c r="I175" s="33">
        <f>IF(A175="","",MAX(0,TODAY()-A175))</f>
        <v/>
      </c>
      <c r="J175" s="34">
        <f>IF(OR(P175="",A175=""),"",IF(COUNT(INDEX(Settings!$C$2:$C$8,P175))=0,"",IF(AND(INDEX(Settings!$D$2:$D$8,P175)="H",H175=""),"",IF(INDEX(Settings!$D$2:$D$8,P175)="A",A175,IF(INDEX(Settings!$D$2:$D$8,P175)="HA",IF(H175="",A175,H175),H175))+INDEX(Settings!$C$2:$C$8,P175))))</f>
        <v/>
      </c>
      <c r="K175" s="35">
        <f>IF(A175="",IF(B175&lt;&gt;"","Add date / أدخل تاريخ الاستفسار",""),IF(G175="","Set status / اختر الحالة",IF(P175="","Check status / راجع الحالة",IF(COUNT(INDEX(Settings!$C$2:$C$8,P175))=0,"Closed / مغلق",IF(AND(INDEX(Settings!$D$2:$D$8,P175)="H",H175=""),"Add last follow-up date / أدخل تاريخ آخر متابعة",IF(J175&lt;TODAY(),"OVERDUE / متأخر",IF(J175=TODAY(),"DUE TODAY / مستحق اليوم","Upcoming / قادم")))))))</f>
        <v/>
      </c>
      <c r="L175" s="36">
        <f>IF(P175="","",INDEX(Settings!$B$2:$B$8,P175))</f>
        <v/>
      </c>
      <c r="M175" s="37">
        <f>IF(OR(P175="",J175=""),"",IFERROR(SUBSTITUTE(SUBSTITUTE(INDEX(Templates!$C$2:$C$5,INDEX(Settings!$E$2:$E$8,P175)),"[Name]",B175),"[service]",D175),"Check template / راجع القالب"))</f>
        <v/>
      </c>
      <c r="N175" s="38">
        <f>IF(OR(P175="",J175=""),"",IFERROR(SUBSTITUTE(SUBSTITUTE(INDEX(Templates!$D$2:$D$5,INDEX(Settings!$E$2:$E$8,P175)),"[Name]",B175),"[service]",D175),"Check template / راجع القالب"))</f>
        <v/>
      </c>
      <c r="O175">
        <f>IF(OR(P175="",A175=""),"",IF(J175&lt;&gt;"",J175+ROW()/100000,IF(COUNT(INDEX(Settings!$C$2:$C$8,P175))=0,"",A175+ROW()/100000)))</f>
        <v/>
      </c>
      <c r="P175">
        <f>IF(OR(A175="",G175=""),"",IFERROR(MATCH(G175,Settings!$A$2:$A$8,0),""))</f>
        <v/>
      </c>
    </row>
    <row r="176">
      <c r="A176" s="30" t="n"/>
      <c r="B176" s="31" t="n"/>
      <c r="C176" s="31" t="n"/>
      <c r="D176" s="31" t="n"/>
      <c r="E176" s="31" t="n"/>
      <c r="F176" s="32" t="n"/>
      <c r="G176" s="31" t="n"/>
      <c r="H176" s="30" t="n"/>
      <c r="I176" s="33">
        <f>IF(A176="","",MAX(0,TODAY()-A176))</f>
        <v/>
      </c>
      <c r="J176" s="34">
        <f>IF(OR(P176="",A176=""),"",IF(COUNT(INDEX(Settings!$C$2:$C$8,P176))=0,"",IF(AND(INDEX(Settings!$D$2:$D$8,P176)="H",H176=""),"",IF(INDEX(Settings!$D$2:$D$8,P176)="A",A176,IF(INDEX(Settings!$D$2:$D$8,P176)="HA",IF(H176="",A176,H176),H176))+INDEX(Settings!$C$2:$C$8,P176))))</f>
        <v/>
      </c>
      <c r="K176" s="35">
        <f>IF(A176="",IF(B176&lt;&gt;"","Add date / أدخل تاريخ الاستفسار",""),IF(G176="","Set status / اختر الحالة",IF(P176="","Check status / راجع الحالة",IF(COUNT(INDEX(Settings!$C$2:$C$8,P176))=0,"Closed / مغلق",IF(AND(INDEX(Settings!$D$2:$D$8,P176)="H",H176=""),"Add last follow-up date / أدخل تاريخ آخر متابعة",IF(J176&lt;TODAY(),"OVERDUE / متأخر",IF(J176=TODAY(),"DUE TODAY / مستحق اليوم","Upcoming / قادم")))))))</f>
        <v/>
      </c>
      <c r="L176" s="36">
        <f>IF(P176="","",INDEX(Settings!$B$2:$B$8,P176))</f>
        <v/>
      </c>
      <c r="M176" s="37">
        <f>IF(OR(P176="",J176=""),"",IFERROR(SUBSTITUTE(SUBSTITUTE(INDEX(Templates!$C$2:$C$5,INDEX(Settings!$E$2:$E$8,P176)),"[Name]",B176),"[service]",D176),"Check template / راجع القالب"))</f>
        <v/>
      </c>
      <c r="N176" s="38">
        <f>IF(OR(P176="",J176=""),"",IFERROR(SUBSTITUTE(SUBSTITUTE(INDEX(Templates!$D$2:$D$5,INDEX(Settings!$E$2:$E$8,P176)),"[Name]",B176),"[service]",D176),"Check template / راجع القالب"))</f>
        <v/>
      </c>
      <c r="O176">
        <f>IF(OR(P176="",A176=""),"",IF(J176&lt;&gt;"",J176+ROW()/100000,IF(COUNT(INDEX(Settings!$C$2:$C$8,P176))=0,"",A176+ROW()/100000)))</f>
        <v/>
      </c>
      <c r="P176">
        <f>IF(OR(A176="",G176=""),"",IFERROR(MATCH(G176,Settings!$A$2:$A$8,0),""))</f>
        <v/>
      </c>
    </row>
    <row r="177">
      <c r="A177" s="30" t="n"/>
      <c r="B177" s="31" t="n"/>
      <c r="C177" s="31" t="n"/>
      <c r="D177" s="31" t="n"/>
      <c r="E177" s="31" t="n"/>
      <c r="F177" s="32" t="n"/>
      <c r="G177" s="31" t="n"/>
      <c r="H177" s="30" t="n"/>
      <c r="I177" s="33">
        <f>IF(A177="","",MAX(0,TODAY()-A177))</f>
        <v/>
      </c>
      <c r="J177" s="34">
        <f>IF(OR(P177="",A177=""),"",IF(COUNT(INDEX(Settings!$C$2:$C$8,P177))=0,"",IF(AND(INDEX(Settings!$D$2:$D$8,P177)="H",H177=""),"",IF(INDEX(Settings!$D$2:$D$8,P177)="A",A177,IF(INDEX(Settings!$D$2:$D$8,P177)="HA",IF(H177="",A177,H177),H177))+INDEX(Settings!$C$2:$C$8,P177))))</f>
        <v/>
      </c>
      <c r="K177" s="35">
        <f>IF(A177="",IF(B177&lt;&gt;"","Add date / أدخل تاريخ الاستفسار",""),IF(G177="","Set status / اختر الحالة",IF(P177="","Check status / راجع الحالة",IF(COUNT(INDEX(Settings!$C$2:$C$8,P177))=0,"Closed / مغلق",IF(AND(INDEX(Settings!$D$2:$D$8,P177)="H",H177=""),"Add last follow-up date / أدخل تاريخ آخر متابعة",IF(J177&lt;TODAY(),"OVERDUE / متأخر",IF(J177=TODAY(),"DUE TODAY / مستحق اليوم","Upcoming / قادم")))))))</f>
        <v/>
      </c>
      <c r="L177" s="36">
        <f>IF(P177="","",INDEX(Settings!$B$2:$B$8,P177))</f>
        <v/>
      </c>
      <c r="M177" s="37">
        <f>IF(OR(P177="",J177=""),"",IFERROR(SUBSTITUTE(SUBSTITUTE(INDEX(Templates!$C$2:$C$5,INDEX(Settings!$E$2:$E$8,P177)),"[Name]",B177),"[service]",D177),"Check template / راجع القالب"))</f>
        <v/>
      </c>
      <c r="N177" s="38">
        <f>IF(OR(P177="",J177=""),"",IFERROR(SUBSTITUTE(SUBSTITUTE(INDEX(Templates!$D$2:$D$5,INDEX(Settings!$E$2:$E$8,P177)),"[Name]",B177),"[service]",D177),"Check template / راجع القالب"))</f>
        <v/>
      </c>
      <c r="O177">
        <f>IF(OR(P177="",A177=""),"",IF(J177&lt;&gt;"",J177+ROW()/100000,IF(COUNT(INDEX(Settings!$C$2:$C$8,P177))=0,"",A177+ROW()/100000)))</f>
        <v/>
      </c>
      <c r="P177">
        <f>IF(OR(A177="",G177=""),"",IFERROR(MATCH(G177,Settings!$A$2:$A$8,0),""))</f>
        <v/>
      </c>
    </row>
    <row r="178">
      <c r="A178" s="30" t="n"/>
      <c r="B178" s="31" t="n"/>
      <c r="C178" s="31" t="n"/>
      <c r="D178" s="31" t="n"/>
      <c r="E178" s="31" t="n"/>
      <c r="F178" s="32" t="n"/>
      <c r="G178" s="31" t="n"/>
      <c r="H178" s="30" t="n"/>
      <c r="I178" s="33">
        <f>IF(A178="","",MAX(0,TODAY()-A178))</f>
        <v/>
      </c>
      <c r="J178" s="34">
        <f>IF(OR(P178="",A178=""),"",IF(COUNT(INDEX(Settings!$C$2:$C$8,P178))=0,"",IF(AND(INDEX(Settings!$D$2:$D$8,P178)="H",H178=""),"",IF(INDEX(Settings!$D$2:$D$8,P178)="A",A178,IF(INDEX(Settings!$D$2:$D$8,P178)="HA",IF(H178="",A178,H178),H178))+INDEX(Settings!$C$2:$C$8,P178))))</f>
        <v/>
      </c>
      <c r="K178" s="35">
        <f>IF(A178="",IF(B178&lt;&gt;"","Add date / أدخل تاريخ الاستفسار",""),IF(G178="","Set status / اختر الحالة",IF(P178="","Check status / راجع الحالة",IF(COUNT(INDEX(Settings!$C$2:$C$8,P178))=0,"Closed / مغلق",IF(AND(INDEX(Settings!$D$2:$D$8,P178)="H",H178=""),"Add last follow-up date / أدخل تاريخ آخر متابعة",IF(J178&lt;TODAY(),"OVERDUE / متأخر",IF(J178=TODAY(),"DUE TODAY / مستحق اليوم","Upcoming / قادم")))))))</f>
        <v/>
      </c>
      <c r="L178" s="36">
        <f>IF(P178="","",INDEX(Settings!$B$2:$B$8,P178))</f>
        <v/>
      </c>
      <c r="M178" s="37">
        <f>IF(OR(P178="",J178=""),"",IFERROR(SUBSTITUTE(SUBSTITUTE(INDEX(Templates!$C$2:$C$5,INDEX(Settings!$E$2:$E$8,P178)),"[Name]",B178),"[service]",D178),"Check template / راجع القالب"))</f>
        <v/>
      </c>
      <c r="N178" s="38">
        <f>IF(OR(P178="",J178=""),"",IFERROR(SUBSTITUTE(SUBSTITUTE(INDEX(Templates!$D$2:$D$5,INDEX(Settings!$E$2:$E$8,P178)),"[Name]",B178),"[service]",D178),"Check template / راجع القالب"))</f>
        <v/>
      </c>
      <c r="O178">
        <f>IF(OR(P178="",A178=""),"",IF(J178&lt;&gt;"",J178+ROW()/100000,IF(COUNT(INDEX(Settings!$C$2:$C$8,P178))=0,"",A178+ROW()/100000)))</f>
        <v/>
      </c>
      <c r="P178">
        <f>IF(OR(A178="",G178=""),"",IFERROR(MATCH(G178,Settings!$A$2:$A$8,0),""))</f>
        <v/>
      </c>
    </row>
    <row r="179">
      <c r="A179" s="30" t="n"/>
      <c r="B179" s="31" t="n"/>
      <c r="C179" s="31" t="n"/>
      <c r="D179" s="31" t="n"/>
      <c r="E179" s="31" t="n"/>
      <c r="F179" s="32" t="n"/>
      <c r="G179" s="31" t="n"/>
      <c r="H179" s="30" t="n"/>
      <c r="I179" s="33">
        <f>IF(A179="","",MAX(0,TODAY()-A179))</f>
        <v/>
      </c>
      <c r="J179" s="34">
        <f>IF(OR(P179="",A179=""),"",IF(COUNT(INDEX(Settings!$C$2:$C$8,P179))=0,"",IF(AND(INDEX(Settings!$D$2:$D$8,P179)="H",H179=""),"",IF(INDEX(Settings!$D$2:$D$8,P179)="A",A179,IF(INDEX(Settings!$D$2:$D$8,P179)="HA",IF(H179="",A179,H179),H179))+INDEX(Settings!$C$2:$C$8,P179))))</f>
        <v/>
      </c>
      <c r="K179" s="35">
        <f>IF(A179="",IF(B179&lt;&gt;"","Add date / أدخل تاريخ الاستفسار",""),IF(G179="","Set status / اختر الحالة",IF(P179="","Check status / راجع الحالة",IF(COUNT(INDEX(Settings!$C$2:$C$8,P179))=0,"Closed / مغلق",IF(AND(INDEX(Settings!$D$2:$D$8,P179)="H",H179=""),"Add last follow-up date / أدخل تاريخ آخر متابعة",IF(J179&lt;TODAY(),"OVERDUE / متأخر",IF(J179=TODAY(),"DUE TODAY / مستحق اليوم","Upcoming / قادم")))))))</f>
        <v/>
      </c>
      <c r="L179" s="36">
        <f>IF(P179="","",INDEX(Settings!$B$2:$B$8,P179))</f>
        <v/>
      </c>
      <c r="M179" s="37">
        <f>IF(OR(P179="",J179=""),"",IFERROR(SUBSTITUTE(SUBSTITUTE(INDEX(Templates!$C$2:$C$5,INDEX(Settings!$E$2:$E$8,P179)),"[Name]",B179),"[service]",D179),"Check template / راجع القالب"))</f>
        <v/>
      </c>
      <c r="N179" s="38">
        <f>IF(OR(P179="",J179=""),"",IFERROR(SUBSTITUTE(SUBSTITUTE(INDEX(Templates!$D$2:$D$5,INDEX(Settings!$E$2:$E$8,P179)),"[Name]",B179),"[service]",D179),"Check template / راجع القالب"))</f>
        <v/>
      </c>
      <c r="O179">
        <f>IF(OR(P179="",A179=""),"",IF(J179&lt;&gt;"",J179+ROW()/100000,IF(COUNT(INDEX(Settings!$C$2:$C$8,P179))=0,"",A179+ROW()/100000)))</f>
        <v/>
      </c>
      <c r="P179">
        <f>IF(OR(A179="",G179=""),"",IFERROR(MATCH(G179,Settings!$A$2:$A$8,0),""))</f>
        <v/>
      </c>
    </row>
    <row r="180">
      <c r="A180" s="30" t="n"/>
      <c r="B180" s="31" t="n"/>
      <c r="C180" s="31" t="n"/>
      <c r="D180" s="31" t="n"/>
      <c r="E180" s="31" t="n"/>
      <c r="F180" s="32" t="n"/>
      <c r="G180" s="31" t="n"/>
      <c r="H180" s="30" t="n"/>
      <c r="I180" s="33">
        <f>IF(A180="","",MAX(0,TODAY()-A180))</f>
        <v/>
      </c>
      <c r="J180" s="34">
        <f>IF(OR(P180="",A180=""),"",IF(COUNT(INDEX(Settings!$C$2:$C$8,P180))=0,"",IF(AND(INDEX(Settings!$D$2:$D$8,P180)="H",H180=""),"",IF(INDEX(Settings!$D$2:$D$8,P180)="A",A180,IF(INDEX(Settings!$D$2:$D$8,P180)="HA",IF(H180="",A180,H180),H180))+INDEX(Settings!$C$2:$C$8,P180))))</f>
        <v/>
      </c>
      <c r="K180" s="35">
        <f>IF(A180="",IF(B180&lt;&gt;"","Add date / أدخل تاريخ الاستفسار",""),IF(G180="","Set status / اختر الحالة",IF(P180="","Check status / راجع الحالة",IF(COUNT(INDEX(Settings!$C$2:$C$8,P180))=0,"Closed / مغلق",IF(AND(INDEX(Settings!$D$2:$D$8,P180)="H",H180=""),"Add last follow-up date / أدخل تاريخ آخر متابعة",IF(J180&lt;TODAY(),"OVERDUE / متأخر",IF(J180=TODAY(),"DUE TODAY / مستحق اليوم","Upcoming / قادم")))))))</f>
        <v/>
      </c>
      <c r="L180" s="36">
        <f>IF(P180="","",INDEX(Settings!$B$2:$B$8,P180))</f>
        <v/>
      </c>
      <c r="M180" s="37">
        <f>IF(OR(P180="",J180=""),"",IFERROR(SUBSTITUTE(SUBSTITUTE(INDEX(Templates!$C$2:$C$5,INDEX(Settings!$E$2:$E$8,P180)),"[Name]",B180),"[service]",D180),"Check template / راجع القالب"))</f>
        <v/>
      </c>
      <c r="N180" s="38">
        <f>IF(OR(P180="",J180=""),"",IFERROR(SUBSTITUTE(SUBSTITUTE(INDEX(Templates!$D$2:$D$5,INDEX(Settings!$E$2:$E$8,P180)),"[Name]",B180),"[service]",D180),"Check template / راجع القالب"))</f>
        <v/>
      </c>
      <c r="O180">
        <f>IF(OR(P180="",A180=""),"",IF(J180&lt;&gt;"",J180+ROW()/100000,IF(COUNT(INDEX(Settings!$C$2:$C$8,P180))=0,"",A180+ROW()/100000)))</f>
        <v/>
      </c>
      <c r="P180">
        <f>IF(OR(A180="",G180=""),"",IFERROR(MATCH(G180,Settings!$A$2:$A$8,0),""))</f>
        <v/>
      </c>
    </row>
    <row r="181">
      <c r="A181" s="30" t="n"/>
      <c r="B181" s="31" t="n"/>
      <c r="C181" s="31" t="n"/>
      <c r="D181" s="31" t="n"/>
      <c r="E181" s="31" t="n"/>
      <c r="F181" s="32" t="n"/>
      <c r="G181" s="31" t="n"/>
      <c r="H181" s="30" t="n"/>
      <c r="I181" s="33">
        <f>IF(A181="","",MAX(0,TODAY()-A181))</f>
        <v/>
      </c>
      <c r="J181" s="34">
        <f>IF(OR(P181="",A181=""),"",IF(COUNT(INDEX(Settings!$C$2:$C$8,P181))=0,"",IF(AND(INDEX(Settings!$D$2:$D$8,P181)="H",H181=""),"",IF(INDEX(Settings!$D$2:$D$8,P181)="A",A181,IF(INDEX(Settings!$D$2:$D$8,P181)="HA",IF(H181="",A181,H181),H181))+INDEX(Settings!$C$2:$C$8,P181))))</f>
        <v/>
      </c>
      <c r="K181" s="35">
        <f>IF(A181="",IF(B181&lt;&gt;"","Add date / أدخل تاريخ الاستفسار",""),IF(G181="","Set status / اختر الحالة",IF(P181="","Check status / راجع الحالة",IF(COUNT(INDEX(Settings!$C$2:$C$8,P181))=0,"Closed / مغلق",IF(AND(INDEX(Settings!$D$2:$D$8,P181)="H",H181=""),"Add last follow-up date / أدخل تاريخ آخر متابعة",IF(J181&lt;TODAY(),"OVERDUE / متأخر",IF(J181=TODAY(),"DUE TODAY / مستحق اليوم","Upcoming / قادم")))))))</f>
        <v/>
      </c>
      <c r="L181" s="36">
        <f>IF(P181="","",INDEX(Settings!$B$2:$B$8,P181))</f>
        <v/>
      </c>
      <c r="M181" s="37">
        <f>IF(OR(P181="",J181=""),"",IFERROR(SUBSTITUTE(SUBSTITUTE(INDEX(Templates!$C$2:$C$5,INDEX(Settings!$E$2:$E$8,P181)),"[Name]",B181),"[service]",D181),"Check template / راجع القالب"))</f>
        <v/>
      </c>
      <c r="N181" s="38">
        <f>IF(OR(P181="",J181=""),"",IFERROR(SUBSTITUTE(SUBSTITUTE(INDEX(Templates!$D$2:$D$5,INDEX(Settings!$E$2:$E$8,P181)),"[Name]",B181),"[service]",D181),"Check template / راجع القالب"))</f>
        <v/>
      </c>
      <c r="O181">
        <f>IF(OR(P181="",A181=""),"",IF(J181&lt;&gt;"",J181+ROW()/100000,IF(COUNT(INDEX(Settings!$C$2:$C$8,P181))=0,"",A181+ROW()/100000)))</f>
        <v/>
      </c>
      <c r="P181">
        <f>IF(OR(A181="",G181=""),"",IFERROR(MATCH(G181,Settings!$A$2:$A$8,0),""))</f>
        <v/>
      </c>
    </row>
    <row r="182">
      <c r="A182" s="30" t="n"/>
      <c r="B182" s="31" t="n"/>
      <c r="C182" s="31" t="n"/>
      <c r="D182" s="31" t="n"/>
      <c r="E182" s="31" t="n"/>
      <c r="F182" s="32" t="n"/>
      <c r="G182" s="31" t="n"/>
      <c r="H182" s="30" t="n"/>
      <c r="I182" s="33">
        <f>IF(A182="","",MAX(0,TODAY()-A182))</f>
        <v/>
      </c>
      <c r="J182" s="34">
        <f>IF(OR(P182="",A182=""),"",IF(COUNT(INDEX(Settings!$C$2:$C$8,P182))=0,"",IF(AND(INDEX(Settings!$D$2:$D$8,P182)="H",H182=""),"",IF(INDEX(Settings!$D$2:$D$8,P182)="A",A182,IF(INDEX(Settings!$D$2:$D$8,P182)="HA",IF(H182="",A182,H182),H182))+INDEX(Settings!$C$2:$C$8,P182))))</f>
        <v/>
      </c>
      <c r="K182" s="35">
        <f>IF(A182="",IF(B182&lt;&gt;"","Add date / أدخل تاريخ الاستفسار",""),IF(G182="","Set status / اختر الحالة",IF(P182="","Check status / راجع الحالة",IF(COUNT(INDEX(Settings!$C$2:$C$8,P182))=0,"Closed / مغلق",IF(AND(INDEX(Settings!$D$2:$D$8,P182)="H",H182=""),"Add last follow-up date / أدخل تاريخ آخر متابعة",IF(J182&lt;TODAY(),"OVERDUE / متأخر",IF(J182=TODAY(),"DUE TODAY / مستحق اليوم","Upcoming / قادم")))))))</f>
        <v/>
      </c>
      <c r="L182" s="36">
        <f>IF(P182="","",INDEX(Settings!$B$2:$B$8,P182))</f>
        <v/>
      </c>
      <c r="M182" s="37">
        <f>IF(OR(P182="",J182=""),"",IFERROR(SUBSTITUTE(SUBSTITUTE(INDEX(Templates!$C$2:$C$5,INDEX(Settings!$E$2:$E$8,P182)),"[Name]",B182),"[service]",D182),"Check template / راجع القالب"))</f>
        <v/>
      </c>
      <c r="N182" s="38">
        <f>IF(OR(P182="",J182=""),"",IFERROR(SUBSTITUTE(SUBSTITUTE(INDEX(Templates!$D$2:$D$5,INDEX(Settings!$E$2:$E$8,P182)),"[Name]",B182),"[service]",D182),"Check template / راجع القالب"))</f>
        <v/>
      </c>
      <c r="O182">
        <f>IF(OR(P182="",A182=""),"",IF(J182&lt;&gt;"",J182+ROW()/100000,IF(COUNT(INDEX(Settings!$C$2:$C$8,P182))=0,"",A182+ROW()/100000)))</f>
        <v/>
      </c>
      <c r="P182">
        <f>IF(OR(A182="",G182=""),"",IFERROR(MATCH(G182,Settings!$A$2:$A$8,0),""))</f>
        <v/>
      </c>
    </row>
    <row r="183">
      <c r="A183" s="30" t="n"/>
      <c r="B183" s="31" t="n"/>
      <c r="C183" s="31" t="n"/>
      <c r="D183" s="31" t="n"/>
      <c r="E183" s="31" t="n"/>
      <c r="F183" s="32" t="n"/>
      <c r="G183" s="31" t="n"/>
      <c r="H183" s="30" t="n"/>
      <c r="I183" s="33">
        <f>IF(A183="","",MAX(0,TODAY()-A183))</f>
        <v/>
      </c>
      <c r="J183" s="34">
        <f>IF(OR(P183="",A183=""),"",IF(COUNT(INDEX(Settings!$C$2:$C$8,P183))=0,"",IF(AND(INDEX(Settings!$D$2:$D$8,P183)="H",H183=""),"",IF(INDEX(Settings!$D$2:$D$8,P183)="A",A183,IF(INDEX(Settings!$D$2:$D$8,P183)="HA",IF(H183="",A183,H183),H183))+INDEX(Settings!$C$2:$C$8,P183))))</f>
        <v/>
      </c>
      <c r="K183" s="35">
        <f>IF(A183="",IF(B183&lt;&gt;"","Add date / أدخل تاريخ الاستفسار",""),IF(G183="","Set status / اختر الحالة",IF(P183="","Check status / راجع الحالة",IF(COUNT(INDEX(Settings!$C$2:$C$8,P183))=0,"Closed / مغلق",IF(AND(INDEX(Settings!$D$2:$D$8,P183)="H",H183=""),"Add last follow-up date / أدخل تاريخ آخر متابعة",IF(J183&lt;TODAY(),"OVERDUE / متأخر",IF(J183=TODAY(),"DUE TODAY / مستحق اليوم","Upcoming / قادم")))))))</f>
        <v/>
      </c>
      <c r="L183" s="36">
        <f>IF(P183="","",INDEX(Settings!$B$2:$B$8,P183))</f>
        <v/>
      </c>
      <c r="M183" s="37">
        <f>IF(OR(P183="",J183=""),"",IFERROR(SUBSTITUTE(SUBSTITUTE(INDEX(Templates!$C$2:$C$5,INDEX(Settings!$E$2:$E$8,P183)),"[Name]",B183),"[service]",D183),"Check template / راجع القالب"))</f>
        <v/>
      </c>
      <c r="N183" s="38">
        <f>IF(OR(P183="",J183=""),"",IFERROR(SUBSTITUTE(SUBSTITUTE(INDEX(Templates!$D$2:$D$5,INDEX(Settings!$E$2:$E$8,P183)),"[Name]",B183),"[service]",D183),"Check template / راجع القالب"))</f>
        <v/>
      </c>
      <c r="O183">
        <f>IF(OR(P183="",A183=""),"",IF(J183&lt;&gt;"",J183+ROW()/100000,IF(COUNT(INDEX(Settings!$C$2:$C$8,P183))=0,"",A183+ROW()/100000)))</f>
        <v/>
      </c>
      <c r="P183">
        <f>IF(OR(A183="",G183=""),"",IFERROR(MATCH(G183,Settings!$A$2:$A$8,0),""))</f>
        <v/>
      </c>
    </row>
    <row r="184">
      <c r="A184" s="30" t="n"/>
      <c r="B184" s="31" t="n"/>
      <c r="C184" s="31" t="n"/>
      <c r="D184" s="31" t="n"/>
      <c r="E184" s="31" t="n"/>
      <c r="F184" s="32" t="n"/>
      <c r="G184" s="31" t="n"/>
      <c r="H184" s="30" t="n"/>
      <c r="I184" s="33">
        <f>IF(A184="","",MAX(0,TODAY()-A184))</f>
        <v/>
      </c>
      <c r="J184" s="34">
        <f>IF(OR(P184="",A184=""),"",IF(COUNT(INDEX(Settings!$C$2:$C$8,P184))=0,"",IF(AND(INDEX(Settings!$D$2:$D$8,P184)="H",H184=""),"",IF(INDEX(Settings!$D$2:$D$8,P184)="A",A184,IF(INDEX(Settings!$D$2:$D$8,P184)="HA",IF(H184="",A184,H184),H184))+INDEX(Settings!$C$2:$C$8,P184))))</f>
        <v/>
      </c>
      <c r="K184" s="35">
        <f>IF(A184="",IF(B184&lt;&gt;"","Add date / أدخل تاريخ الاستفسار",""),IF(G184="","Set status / اختر الحالة",IF(P184="","Check status / راجع الحالة",IF(COUNT(INDEX(Settings!$C$2:$C$8,P184))=0,"Closed / مغلق",IF(AND(INDEX(Settings!$D$2:$D$8,P184)="H",H184=""),"Add last follow-up date / أدخل تاريخ آخر متابعة",IF(J184&lt;TODAY(),"OVERDUE / متأخر",IF(J184=TODAY(),"DUE TODAY / مستحق اليوم","Upcoming / قادم")))))))</f>
        <v/>
      </c>
      <c r="L184" s="36">
        <f>IF(P184="","",INDEX(Settings!$B$2:$B$8,P184))</f>
        <v/>
      </c>
      <c r="M184" s="37">
        <f>IF(OR(P184="",J184=""),"",IFERROR(SUBSTITUTE(SUBSTITUTE(INDEX(Templates!$C$2:$C$5,INDEX(Settings!$E$2:$E$8,P184)),"[Name]",B184),"[service]",D184),"Check template / راجع القالب"))</f>
        <v/>
      </c>
      <c r="N184" s="38">
        <f>IF(OR(P184="",J184=""),"",IFERROR(SUBSTITUTE(SUBSTITUTE(INDEX(Templates!$D$2:$D$5,INDEX(Settings!$E$2:$E$8,P184)),"[Name]",B184),"[service]",D184),"Check template / راجع القالب"))</f>
        <v/>
      </c>
      <c r="O184">
        <f>IF(OR(P184="",A184=""),"",IF(J184&lt;&gt;"",J184+ROW()/100000,IF(COUNT(INDEX(Settings!$C$2:$C$8,P184))=0,"",A184+ROW()/100000)))</f>
        <v/>
      </c>
      <c r="P184">
        <f>IF(OR(A184="",G184=""),"",IFERROR(MATCH(G184,Settings!$A$2:$A$8,0),""))</f>
        <v/>
      </c>
    </row>
    <row r="185">
      <c r="A185" s="30" t="n"/>
      <c r="B185" s="31" t="n"/>
      <c r="C185" s="31" t="n"/>
      <c r="D185" s="31" t="n"/>
      <c r="E185" s="31" t="n"/>
      <c r="F185" s="32" t="n"/>
      <c r="G185" s="31" t="n"/>
      <c r="H185" s="30" t="n"/>
      <c r="I185" s="33">
        <f>IF(A185="","",MAX(0,TODAY()-A185))</f>
        <v/>
      </c>
      <c r="J185" s="34">
        <f>IF(OR(P185="",A185=""),"",IF(COUNT(INDEX(Settings!$C$2:$C$8,P185))=0,"",IF(AND(INDEX(Settings!$D$2:$D$8,P185)="H",H185=""),"",IF(INDEX(Settings!$D$2:$D$8,P185)="A",A185,IF(INDEX(Settings!$D$2:$D$8,P185)="HA",IF(H185="",A185,H185),H185))+INDEX(Settings!$C$2:$C$8,P185))))</f>
        <v/>
      </c>
      <c r="K185" s="35">
        <f>IF(A185="",IF(B185&lt;&gt;"","Add date / أدخل تاريخ الاستفسار",""),IF(G185="","Set status / اختر الحالة",IF(P185="","Check status / راجع الحالة",IF(COUNT(INDEX(Settings!$C$2:$C$8,P185))=0,"Closed / مغلق",IF(AND(INDEX(Settings!$D$2:$D$8,P185)="H",H185=""),"Add last follow-up date / أدخل تاريخ آخر متابعة",IF(J185&lt;TODAY(),"OVERDUE / متأخر",IF(J185=TODAY(),"DUE TODAY / مستحق اليوم","Upcoming / قادم")))))))</f>
        <v/>
      </c>
      <c r="L185" s="36">
        <f>IF(P185="","",INDEX(Settings!$B$2:$B$8,P185))</f>
        <v/>
      </c>
      <c r="M185" s="37">
        <f>IF(OR(P185="",J185=""),"",IFERROR(SUBSTITUTE(SUBSTITUTE(INDEX(Templates!$C$2:$C$5,INDEX(Settings!$E$2:$E$8,P185)),"[Name]",B185),"[service]",D185),"Check template / راجع القالب"))</f>
        <v/>
      </c>
      <c r="N185" s="38">
        <f>IF(OR(P185="",J185=""),"",IFERROR(SUBSTITUTE(SUBSTITUTE(INDEX(Templates!$D$2:$D$5,INDEX(Settings!$E$2:$E$8,P185)),"[Name]",B185),"[service]",D185),"Check template / راجع القالب"))</f>
        <v/>
      </c>
      <c r="O185">
        <f>IF(OR(P185="",A185=""),"",IF(J185&lt;&gt;"",J185+ROW()/100000,IF(COUNT(INDEX(Settings!$C$2:$C$8,P185))=0,"",A185+ROW()/100000)))</f>
        <v/>
      </c>
      <c r="P185">
        <f>IF(OR(A185="",G185=""),"",IFERROR(MATCH(G185,Settings!$A$2:$A$8,0),""))</f>
        <v/>
      </c>
    </row>
    <row r="186">
      <c r="A186" s="30" t="n"/>
      <c r="B186" s="31" t="n"/>
      <c r="C186" s="31" t="n"/>
      <c r="D186" s="31" t="n"/>
      <c r="E186" s="31" t="n"/>
      <c r="F186" s="32" t="n"/>
      <c r="G186" s="31" t="n"/>
      <c r="H186" s="30" t="n"/>
      <c r="I186" s="33">
        <f>IF(A186="","",MAX(0,TODAY()-A186))</f>
        <v/>
      </c>
      <c r="J186" s="34">
        <f>IF(OR(P186="",A186=""),"",IF(COUNT(INDEX(Settings!$C$2:$C$8,P186))=0,"",IF(AND(INDEX(Settings!$D$2:$D$8,P186)="H",H186=""),"",IF(INDEX(Settings!$D$2:$D$8,P186)="A",A186,IF(INDEX(Settings!$D$2:$D$8,P186)="HA",IF(H186="",A186,H186),H186))+INDEX(Settings!$C$2:$C$8,P186))))</f>
        <v/>
      </c>
      <c r="K186" s="35">
        <f>IF(A186="",IF(B186&lt;&gt;"","Add date / أدخل تاريخ الاستفسار",""),IF(G186="","Set status / اختر الحالة",IF(P186="","Check status / راجع الحالة",IF(COUNT(INDEX(Settings!$C$2:$C$8,P186))=0,"Closed / مغلق",IF(AND(INDEX(Settings!$D$2:$D$8,P186)="H",H186=""),"Add last follow-up date / أدخل تاريخ آخر متابعة",IF(J186&lt;TODAY(),"OVERDUE / متأخر",IF(J186=TODAY(),"DUE TODAY / مستحق اليوم","Upcoming / قادم")))))))</f>
        <v/>
      </c>
      <c r="L186" s="36">
        <f>IF(P186="","",INDEX(Settings!$B$2:$B$8,P186))</f>
        <v/>
      </c>
      <c r="M186" s="37">
        <f>IF(OR(P186="",J186=""),"",IFERROR(SUBSTITUTE(SUBSTITUTE(INDEX(Templates!$C$2:$C$5,INDEX(Settings!$E$2:$E$8,P186)),"[Name]",B186),"[service]",D186),"Check template / راجع القالب"))</f>
        <v/>
      </c>
      <c r="N186" s="38">
        <f>IF(OR(P186="",J186=""),"",IFERROR(SUBSTITUTE(SUBSTITUTE(INDEX(Templates!$D$2:$D$5,INDEX(Settings!$E$2:$E$8,P186)),"[Name]",B186),"[service]",D186),"Check template / راجع القالب"))</f>
        <v/>
      </c>
      <c r="O186">
        <f>IF(OR(P186="",A186=""),"",IF(J186&lt;&gt;"",J186+ROW()/100000,IF(COUNT(INDEX(Settings!$C$2:$C$8,P186))=0,"",A186+ROW()/100000)))</f>
        <v/>
      </c>
      <c r="P186">
        <f>IF(OR(A186="",G186=""),"",IFERROR(MATCH(G186,Settings!$A$2:$A$8,0),""))</f>
        <v/>
      </c>
    </row>
    <row r="187">
      <c r="A187" s="30" t="n"/>
      <c r="B187" s="31" t="n"/>
      <c r="C187" s="31" t="n"/>
      <c r="D187" s="31" t="n"/>
      <c r="E187" s="31" t="n"/>
      <c r="F187" s="32" t="n"/>
      <c r="G187" s="31" t="n"/>
      <c r="H187" s="30" t="n"/>
      <c r="I187" s="33">
        <f>IF(A187="","",MAX(0,TODAY()-A187))</f>
        <v/>
      </c>
      <c r="J187" s="34">
        <f>IF(OR(P187="",A187=""),"",IF(COUNT(INDEX(Settings!$C$2:$C$8,P187))=0,"",IF(AND(INDEX(Settings!$D$2:$D$8,P187)="H",H187=""),"",IF(INDEX(Settings!$D$2:$D$8,P187)="A",A187,IF(INDEX(Settings!$D$2:$D$8,P187)="HA",IF(H187="",A187,H187),H187))+INDEX(Settings!$C$2:$C$8,P187))))</f>
        <v/>
      </c>
      <c r="K187" s="35">
        <f>IF(A187="",IF(B187&lt;&gt;"","Add date / أدخل تاريخ الاستفسار",""),IF(G187="","Set status / اختر الحالة",IF(P187="","Check status / راجع الحالة",IF(COUNT(INDEX(Settings!$C$2:$C$8,P187))=0,"Closed / مغلق",IF(AND(INDEX(Settings!$D$2:$D$8,P187)="H",H187=""),"Add last follow-up date / أدخل تاريخ آخر متابعة",IF(J187&lt;TODAY(),"OVERDUE / متأخر",IF(J187=TODAY(),"DUE TODAY / مستحق اليوم","Upcoming / قادم")))))))</f>
        <v/>
      </c>
      <c r="L187" s="36">
        <f>IF(P187="","",INDEX(Settings!$B$2:$B$8,P187))</f>
        <v/>
      </c>
      <c r="M187" s="37">
        <f>IF(OR(P187="",J187=""),"",IFERROR(SUBSTITUTE(SUBSTITUTE(INDEX(Templates!$C$2:$C$5,INDEX(Settings!$E$2:$E$8,P187)),"[Name]",B187),"[service]",D187),"Check template / راجع القالب"))</f>
        <v/>
      </c>
      <c r="N187" s="38">
        <f>IF(OR(P187="",J187=""),"",IFERROR(SUBSTITUTE(SUBSTITUTE(INDEX(Templates!$D$2:$D$5,INDEX(Settings!$E$2:$E$8,P187)),"[Name]",B187),"[service]",D187),"Check template / راجع القالب"))</f>
        <v/>
      </c>
      <c r="O187">
        <f>IF(OR(P187="",A187=""),"",IF(J187&lt;&gt;"",J187+ROW()/100000,IF(COUNT(INDEX(Settings!$C$2:$C$8,P187))=0,"",A187+ROW()/100000)))</f>
        <v/>
      </c>
      <c r="P187">
        <f>IF(OR(A187="",G187=""),"",IFERROR(MATCH(G187,Settings!$A$2:$A$8,0),""))</f>
        <v/>
      </c>
    </row>
    <row r="188">
      <c r="A188" s="30" t="n"/>
      <c r="B188" s="31" t="n"/>
      <c r="C188" s="31" t="n"/>
      <c r="D188" s="31" t="n"/>
      <c r="E188" s="31" t="n"/>
      <c r="F188" s="32" t="n"/>
      <c r="G188" s="31" t="n"/>
      <c r="H188" s="30" t="n"/>
      <c r="I188" s="33">
        <f>IF(A188="","",MAX(0,TODAY()-A188))</f>
        <v/>
      </c>
      <c r="J188" s="34">
        <f>IF(OR(P188="",A188=""),"",IF(COUNT(INDEX(Settings!$C$2:$C$8,P188))=0,"",IF(AND(INDEX(Settings!$D$2:$D$8,P188)="H",H188=""),"",IF(INDEX(Settings!$D$2:$D$8,P188)="A",A188,IF(INDEX(Settings!$D$2:$D$8,P188)="HA",IF(H188="",A188,H188),H188))+INDEX(Settings!$C$2:$C$8,P188))))</f>
        <v/>
      </c>
      <c r="K188" s="35">
        <f>IF(A188="",IF(B188&lt;&gt;"","Add date / أدخل تاريخ الاستفسار",""),IF(G188="","Set status / اختر الحالة",IF(P188="","Check status / راجع الحالة",IF(COUNT(INDEX(Settings!$C$2:$C$8,P188))=0,"Closed / مغلق",IF(AND(INDEX(Settings!$D$2:$D$8,P188)="H",H188=""),"Add last follow-up date / أدخل تاريخ آخر متابعة",IF(J188&lt;TODAY(),"OVERDUE / متأخر",IF(J188=TODAY(),"DUE TODAY / مستحق اليوم","Upcoming / قادم")))))))</f>
        <v/>
      </c>
      <c r="L188" s="36">
        <f>IF(P188="","",INDEX(Settings!$B$2:$B$8,P188))</f>
        <v/>
      </c>
      <c r="M188" s="37">
        <f>IF(OR(P188="",J188=""),"",IFERROR(SUBSTITUTE(SUBSTITUTE(INDEX(Templates!$C$2:$C$5,INDEX(Settings!$E$2:$E$8,P188)),"[Name]",B188),"[service]",D188),"Check template / راجع القالب"))</f>
        <v/>
      </c>
      <c r="N188" s="38">
        <f>IF(OR(P188="",J188=""),"",IFERROR(SUBSTITUTE(SUBSTITUTE(INDEX(Templates!$D$2:$D$5,INDEX(Settings!$E$2:$E$8,P188)),"[Name]",B188),"[service]",D188),"Check template / راجع القالب"))</f>
        <v/>
      </c>
      <c r="O188">
        <f>IF(OR(P188="",A188=""),"",IF(J188&lt;&gt;"",J188+ROW()/100000,IF(COUNT(INDEX(Settings!$C$2:$C$8,P188))=0,"",A188+ROW()/100000)))</f>
        <v/>
      </c>
      <c r="P188">
        <f>IF(OR(A188="",G188=""),"",IFERROR(MATCH(G188,Settings!$A$2:$A$8,0),""))</f>
        <v/>
      </c>
    </row>
    <row r="189">
      <c r="A189" s="30" t="n"/>
      <c r="B189" s="31" t="n"/>
      <c r="C189" s="31" t="n"/>
      <c r="D189" s="31" t="n"/>
      <c r="E189" s="31" t="n"/>
      <c r="F189" s="32" t="n"/>
      <c r="G189" s="31" t="n"/>
      <c r="H189" s="30" t="n"/>
      <c r="I189" s="33">
        <f>IF(A189="","",MAX(0,TODAY()-A189))</f>
        <v/>
      </c>
      <c r="J189" s="34">
        <f>IF(OR(P189="",A189=""),"",IF(COUNT(INDEX(Settings!$C$2:$C$8,P189))=0,"",IF(AND(INDEX(Settings!$D$2:$D$8,P189)="H",H189=""),"",IF(INDEX(Settings!$D$2:$D$8,P189)="A",A189,IF(INDEX(Settings!$D$2:$D$8,P189)="HA",IF(H189="",A189,H189),H189))+INDEX(Settings!$C$2:$C$8,P189))))</f>
        <v/>
      </c>
      <c r="K189" s="35">
        <f>IF(A189="",IF(B189&lt;&gt;"","Add date / أدخل تاريخ الاستفسار",""),IF(G189="","Set status / اختر الحالة",IF(P189="","Check status / راجع الحالة",IF(COUNT(INDEX(Settings!$C$2:$C$8,P189))=0,"Closed / مغلق",IF(AND(INDEX(Settings!$D$2:$D$8,P189)="H",H189=""),"Add last follow-up date / أدخل تاريخ آخر متابعة",IF(J189&lt;TODAY(),"OVERDUE / متأخر",IF(J189=TODAY(),"DUE TODAY / مستحق اليوم","Upcoming / قادم")))))))</f>
        <v/>
      </c>
      <c r="L189" s="36">
        <f>IF(P189="","",INDEX(Settings!$B$2:$B$8,P189))</f>
        <v/>
      </c>
      <c r="M189" s="37">
        <f>IF(OR(P189="",J189=""),"",IFERROR(SUBSTITUTE(SUBSTITUTE(INDEX(Templates!$C$2:$C$5,INDEX(Settings!$E$2:$E$8,P189)),"[Name]",B189),"[service]",D189),"Check template / راجع القالب"))</f>
        <v/>
      </c>
      <c r="N189" s="38">
        <f>IF(OR(P189="",J189=""),"",IFERROR(SUBSTITUTE(SUBSTITUTE(INDEX(Templates!$D$2:$D$5,INDEX(Settings!$E$2:$E$8,P189)),"[Name]",B189),"[service]",D189),"Check template / راجع القالب"))</f>
        <v/>
      </c>
      <c r="O189">
        <f>IF(OR(P189="",A189=""),"",IF(J189&lt;&gt;"",J189+ROW()/100000,IF(COUNT(INDEX(Settings!$C$2:$C$8,P189))=0,"",A189+ROW()/100000)))</f>
        <v/>
      </c>
      <c r="P189">
        <f>IF(OR(A189="",G189=""),"",IFERROR(MATCH(G189,Settings!$A$2:$A$8,0),""))</f>
        <v/>
      </c>
    </row>
    <row r="190">
      <c r="A190" s="30" t="n"/>
      <c r="B190" s="31" t="n"/>
      <c r="C190" s="31" t="n"/>
      <c r="D190" s="31" t="n"/>
      <c r="E190" s="31" t="n"/>
      <c r="F190" s="32" t="n"/>
      <c r="G190" s="31" t="n"/>
      <c r="H190" s="30" t="n"/>
      <c r="I190" s="33">
        <f>IF(A190="","",MAX(0,TODAY()-A190))</f>
        <v/>
      </c>
      <c r="J190" s="34">
        <f>IF(OR(P190="",A190=""),"",IF(COUNT(INDEX(Settings!$C$2:$C$8,P190))=0,"",IF(AND(INDEX(Settings!$D$2:$D$8,P190)="H",H190=""),"",IF(INDEX(Settings!$D$2:$D$8,P190)="A",A190,IF(INDEX(Settings!$D$2:$D$8,P190)="HA",IF(H190="",A190,H190),H190))+INDEX(Settings!$C$2:$C$8,P190))))</f>
        <v/>
      </c>
      <c r="K190" s="35">
        <f>IF(A190="",IF(B190&lt;&gt;"","Add date / أدخل تاريخ الاستفسار",""),IF(G190="","Set status / اختر الحالة",IF(P190="","Check status / راجع الحالة",IF(COUNT(INDEX(Settings!$C$2:$C$8,P190))=0,"Closed / مغلق",IF(AND(INDEX(Settings!$D$2:$D$8,P190)="H",H190=""),"Add last follow-up date / أدخل تاريخ آخر متابعة",IF(J190&lt;TODAY(),"OVERDUE / متأخر",IF(J190=TODAY(),"DUE TODAY / مستحق اليوم","Upcoming / قادم")))))))</f>
        <v/>
      </c>
      <c r="L190" s="36">
        <f>IF(P190="","",INDEX(Settings!$B$2:$B$8,P190))</f>
        <v/>
      </c>
      <c r="M190" s="37">
        <f>IF(OR(P190="",J190=""),"",IFERROR(SUBSTITUTE(SUBSTITUTE(INDEX(Templates!$C$2:$C$5,INDEX(Settings!$E$2:$E$8,P190)),"[Name]",B190),"[service]",D190),"Check template / راجع القالب"))</f>
        <v/>
      </c>
      <c r="N190" s="38">
        <f>IF(OR(P190="",J190=""),"",IFERROR(SUBSTITUTE(SUBSTITUTE(INDEX(Templates!$D$2:$D$5,INDEX(Settings!$E$2:$E$8,P190)),"[Name]",B190),"[service]",D190),"Check template / راجع القالب"))</f>
        <v/>
      </c>
      <c r="O190">
        <f>IF(OR(P190="",A190=""),"",IF(J190&lt;&gt;"",J190+ROW()/100000,IF(COUNT(INDEX(Settings!$C$2:$C$8,P190))=0,"",A190+ROW()/100000)))</f>
        <v/>
      </c>
      <c r="P190">
        <f>IF(OR(A190="",G190=""),"",IFERROR(MATCH(G190,Settings!$A$2:$A$8,0),""))</f>
        <v/>
      </c>
    </row>
    <row r="191">
      <c r="A191" s="30" t="n"/>
      <c r="B191" s="31" t="n"/>
      <c r="C191" s="31" t="n"/>
      <c r="D191" s="31" t="n"/>
      <c r="E191" s="31" t="n"/>
      <c r="F191" s="32" t="n"/>
      <c r="G191" s="31" t="n"/>
      <c r="H191" s="30" t="n"/>
      <c r="I191" s="33">
        <f>IF(A191="","",MAX(0,TODAY()-A191))</f>
        <v/>
      </c>
      <c r="J191" s="34">
        <f>IF(OR(P191="",A191=""),"",IF(COUNT(INDEX(Settings!$C$2:$C$8,P191))=0,"",IF(AND(INDEX(Settings!$D$2:$D$8,P191)="H",H191=""),"",IF(INDEX(Settings!$D$2:$D$8,P191)="A",A191,IF(INDEX(Settings!$D$2:$D$8,P191)="HA",IF(H191="",A191,H191),H191))+INDEX(Settings!$C$2:$C$8,P191))))</f>
        <v/>
      </c>
      <c r="K191" s="35">
        <f>IF(A191="",IF(B191&lt;&gt;"","Add date / أدخل تاريخ الاستفسار",""),IF(G191="","Set status / اختر الحالة",IF(P191="","Check status / راجع الحالة",IF(COUNT(INDEX(Settings!$C$2:$C$8,P191))=0,"Closed / مغلق",IF(AND(INDEX(Settings!$D$2:$D$8,P191)="H",H191=""),"Add last follow-up date / أدخل تاريخ آخر متابعة",IF(J191&lt;TODAY(),"OVERDUE / متأخر",IF(J191=TODAY(),"DUE TODAY / مستحق اليوم","Upcoming / قادم")))))))</f>
        <v/>
      </c>
      <c r="L191" s="36">
        <f>IF(P191="","",INDEX(Settings!$B$2:$B$8,P191))</f>
        <v/>
      </c>
      <c r="M191" s="37">
        <f>IF(OR(P191="",J191=""),"",IFERROR(SUBSTITUTE(SUBSTITUTE(INDEX(Templates!$C$2:$C$5,INDEX(Settings!$E$2:$E$8,P191)),"[Name]",B191),"[service]",D191),"Check template / راجع القالب"))</f>
        <v/>
      </c>
      <c r="N191" s="38">
        <f>IF(OR(P191="",J191=""),"",IFERROR(SUBSTITUTE(SUBSTITUTE(INDEX(Templates!$D$2:$D$5,INDEX(Settings!$E$2:$E$8,P191)),"[Name]",B191),"[service]",D191),"Check template / راجع القالب"))</f>
        <v/>
      </c>
      <c r="O191">
        <f>IF(OR(P191="",A191=""),"",IF(J191&lt;&gt;"",J191+ROW()/100000,IF(COUNT(INDEX(Settings!$C$2:$C$8,P191))=0,"",A191+ROW()/100000)))</f>
        <v/>
      </c>
      <c r="P191">
        <f>IF(OR(A191="",G191=""),"",IFERROR(MATCH(G191,Settings!$A$2:$A$8,0),""))</f>
        <v/>
      </c>
    </row>
    <row r="192">
      <c r="A192" s="30" t="n"/>
      <c r="B192" s="31" t="n"/>
      <c r="C192" s="31" t="n"/>
      <c r="D192" s="31" t="n"/>
      <c r="E192" s="31" t="n"/>
      <c r="F192" s="32" t="n"/>
      <c r="G192" s="31" t="n"/>
      <c r="H192" s="30" t="n"/>
      <c r="I192" s="33">
        <f>IF(A192="","",MAX(0,TODAY()-A192))</f>
        <v/>
      </c>
      <c r="J192" s="34">
        <f>IF(OR(P192="",A192=""),"",IF(COUNT(INDEX(Settings!$C$2:$C$8,P192))=0,"",IF(AND(INDEX(Settings!$D$2:$D$8,P192)="H",H192=""),"",IF(INDEX(Settings!$D$2:$D$8,P192)="A",A192,IF(INDEX(Settings!$D$2:$D$8,P192)="HA",IF(H192="",A192,H192),H192))+INDEX(Settings!$C$2:$C$8,P192))))</f>
        <v/>
      </c>
      <c r="K192" s="35">
        <f>IF(A192="",IF(B192&lt;&gt;"","Add date / أدخل تاريخ الاستفسار",""),IF(G192="","Set status / اختر الحالة",IF(P192="","Check status / راجع الحالة",IF(COUNT(INDEX(Settings!$C$2:$C$8,P192))=0,"Closed / مغلق",IF(AND(INDEX(Settings!$D$2:$D$8,P192)="H",H192=""),"Add last follow-up date / أدخل تاريخ آخر متابعة",IF(J192&lt;TODAY(),"OVERDUE / متأخر",IF(J192=TODAY(),"DUE TODAY / مستحق اليوم","Upcoming / قادم")))))))</f>
        <v/>
      </c>
      <c r="L192" s="36">
        <f>IF(P192="","",INDEX(Settings!$B$2:$B$8,P192))</f>
        <v/>
      </c>
      <c r="M192" s="37">
        <f>IF(OR(P192="",J192=""),"",IFERROR(SUBSTITUTE(SUBSTITUTE(INDEX(Templates!$C$2:$C$5,INDEX(Settings!$E$2:$E$8,P192)),"[Name]",B192),"[service]",D192),"Check template / راجع القالب"))</f>
        <v/>
      </c>
      <c r="N192" s="38">
        <f>IF(OR(P192="",J192=""),"",IFERROR(SUBSTITUTE(SUBSTITUTE(INDEX(Templates!$D$2:$D$5,INDEX(Settings!$E$2:$E$8,P192)),"[Name]",B192),"[service]",D192),"Check template / راجع القالب"))</f>
        <v/>
      </c>
      <c r="O192">
        <f>IF(OR(P192="",A192=""),"",IF(J192&lt;&gt;"",J192+ROW()/100000,IF(COUNT(INDEX(Settings!$C$2:$C$8,P192))=0,"",A192+ROW()/100000)))</f>
        <v/>
      </c>
      <c r="P192">
        <f>IF(OR(A192="",G192=""),"",IFERROR(MATCH(G192,Settings!$A$2:$A$8,0),""))</f>
        <v/>
      </c>
    </row>
    <row r="193">
      <c r="A193" s="30" t="n"/>
      <c r="B193" s="31" t="n"/>
      <c r="C193" s="31" t="n"/>
      <c r="D193" s="31" t="n"/>
      <c r="E193" s="31" t="n"/>
      <c r="F193" s="32" t="n"/>
      <c r="G193" s="31" t="n"/>
      <c r="H193" s="30" t="n"/>
      <c r="I193" s="33">
        <f>IF(A193="","",MAX(0,TODAY()-A193))</f>
        <v/>
      </c>
      <c r="J193" s="34">
        <f>IF(OR(P193="",A193=""),"",IF(COUNT(INDEX(Settings!$C$2:$C$8,P193))=0,"",IF(AND(INDEX(Settings!$D$2:$D$8,P193)="H",H193=""),"",IF(INDEX(Settings!$D$2:$D$8,P193)="A",A193,IF(INDEX(Settings!$D$2:$D$8,P193)="HA",IF(H193="",A193,H193),H193))+INDEX(Settings!$C$2:$C$8,P193))))</f>
        <v/>
      </c>
      <c r="K193" s="35">
        <f>IF(A193="",IF(B193&lt;&gt;"","Add date / أدخل تاريخ الاستفسار",""),IF(G193="","Set status / اختر الحالة",IF(P193="","Check status / راجع الحالة",IF(COUNT(INDEX(Settings!$C$2:$C$8,P193))=0,"Closed / مغلق",IF(AND(INDEX(Settings!$D$2:$D$8,P193)="H",H193=""),"Add last follow-up date / أدخل تاريخ آخر متابعة",IF(J193&lt;TODAY(),"OVERDUE / متأخر",IF(J193=TODAY(),"DUE TODAY / مستحق اليوم","Upcoming / قادم")))))))</f>
        <v/>
      </c>
      <c r="L193" s="36">
        <f>IF(P193="","",INDEX(Settings!$B$2:$B$8,P193))</f>
        <v/>
      </c>
      <c r="M193" s="37">
        <f>IF(OR(P193="",J193=""),"",IFERROR(SUBSTITUTE(SUBSTITUTE(INDEX(Templates!$C$2:$C$5,INDEX(Settings!$E$2:$E$8,P193)),"[Name]",B193),"[service]",D193),"Check template / راجع القالب"))</f>
        <v/>
      </c>
      <c r="N193" s="38">
        <f>IF(OR(P193="",J193=""),"",IFERROR(SUBSTITUTE(SUBSTITUTE(INDEX(Templates!$D$2:$D$5,INDEX(Settings!$E$2:$E$8,P193)),"[Name]",B193),"[service]",D193),"Check template / راجع القالب"))</f>
        <v/>
      </c>
      <c r="O193">
        <f>IF(OR(P193="",A193=""),"",IF(J193&lt;&gt;"",J193+ROW()/100000,IF(COUNT(INDEX(Settings!$C$2:$C$8,P193))=0,"",A193+ROW()/100000)))</f>
        <v/>
      </c>
      <c r="P193">
        <f>IF(OR(A193="",G193=""),"",IFERROR(MATCH(G193,Settings!$A$2:$A$8,0),""))</f>
        <v/>
      </c>
    </row>
    <row r="194">
      <c r="A194" s="30" t="n"/>
      <c r="B194" s="31" t="n"/>
      <c r="C194" s="31" t="n"/>
      <c r="D194" s="31" t="n"/>
      <c r="E194" s="31" t="n"/>
      <c r="F194" s="32" t="n"/>
      <c r="G194" s="31" t="n"/>
      <c r="H194" s="30" t="n"/>
      <c r="I194" s="33">
        <f>IF(A194="","",MAX(0,TODAY()-A194))</f>
        <v/>
      </c>
      <c r="J194" s="34">
        <f>IF(OR(P194="",A194=""),"",IF(COUNT(INDEX(Settings!$C$2:$C$8,P194))=0,"",IF(AND(INDEX(Settings!$D$2:$D$8,P194)="H",H194=""),"",IF(INDEX(Settings!$D$2:$D$8,P194)="A",A194,IF(INDEX(Settings!$D$2:$D$8,P194)="HA",IF(H194="",A194,H194),H194))+INDEX(Settings!$C$2:$C$8,P194))))</f>
        <v/>
      </c>
      <c r="K194" s="35">
        <f>IF(A194="",IF(B194&lt;&gt;"","Add date / أدخل تاريخ الاستفسار",""),IF(G194="","Set status / اختر الحالة",IF(P194="","Check status / راجع الحالة",IF(COUNT(INDEX(Settings!$C$2:$C$8,P194))=0,"Closed / مغلق",IF(AND(INDEX(Settings!$D$2:$D$8,P194)="H",H194=""),"Add last follow-up date / أدخل تاريخ آخر متابعة",IF(J194&lt;TODAY(),"OVERDUE / متأخر",IF(J194=TODAY(),"DUE TODAY / مستحق اليوم","Upcoming / قادم")))))))</f>
        <v/>
      </c>
      <c r="L194" s="36">
        <f>IF(P194="","",INDEX(Settings!$B$2:$B$8,P194))</f>
        <v/>
      </c>
      <c r="M194" s="37">
        <f>IF(OR(P194="",J194=""),"",IFERROR(SUBSTITUTE(SUBSTITUTE(INDEX(Templates!$C$2:$C$5,INDEX(Settings!$E$2:$E$8,P194)),"[Name]",B194),"[service]",D194),"Check template / راجع القالب"))</f>
        <v/>
      </c>
      <c r="N194" s="38">
        <f>IF(OR(P194="",J194=""),"",IFERROR(SUBSTITUTE(SUBSTITUTE(INDEX(Templates!$D$2:$D$5,INDEX(Settings!$E$2:$E$8,P194)),"[Name]",B194),"[service]",D194),"Check template / راجع القالب"))</f>
        <v/>
      </c>
      <c r="O194">
        <f>IF(OR(P194="",A194=""),"",IF(J194&lt;&gt;"",J194+ROW()/100000,IF(COUNT(INDEX(Settings!$C$2:$C$8,P194))=0,"",A194+ROW()/100000)))</f>
        <v/>
      </c>
      <c r="P194">
        <f>IF(OR(A194="",G194=""),"",IFERROR(MATCH(G194,Settings!$A$2:$A$8,0),""))</f>
        <v/>
      </c>
    </row>
    <row r="195">
      <c r="A195" s="30" t="n"/>
      <c r="B195" s="31" t="n"/>
      <c r="C195" s="31" t="n"/>
      <c r="D195" s="31" t="n"/>
      <c r="E195" s="31" t="n"/>
      <c r="F195" s="32" t="n"/>
      <c r="G195" s="31" t="n"/>
      <c r="H195" s="30" t="n"/>
      <c r="I195" s="33">
        <f>IF(A195="","",MAX(0,TODAY()-A195))</f>
        <v/>
      </c>
      <c r="J195" s="34">
        <f>IF(OR(P195="",A195=""),"",IF(COUNT(INDEX(Settings!$C$2:$C$8,P195))=0,"",IF(AND(INDEX(Settings!$D$2:$D$8,P195)="H",H195=""),"",IF(INDEX(Settings!$D$2:$D$8,P195)="A",A195,IF(INDEX(Settings!$D$2:$D$8,P195)="HA",IF(H195="",A195,H195),H195))+INDEX(Settings!$C$2:$C$8,P195))))</f>
        <v/>
      </c>
      <c r="K195" s="35">
        <f>IF(A195="",IF(B195&lt;&gt;"","Add date / أدخل تاريخ الاستفسار",""),IF(G195="","Set status / اختر الحالة",IF(P195="","Check status / راجع الحالة",IF(COUNT(INDEX(Settings!$C$2:$C$8,P195))=0,"Closed / مغلق",IF(AND(INDEX(Settings!$D$2:$D$8,P195)="H",H195=""),"Add last follow-up date / أدخل تاريخ آخر متابعة",IF(J195&lt;TODAY(),"OVERDUE / متأخر",IF(J195=TODAY(),"DUE TODAY / مستحق اليوم","Upcoming / قادم")))))))</f>
        <v/>
      </c>
      <c r="L195" s="36">
        <f>IF(P195="","",INDEX(Settings!$B$2:$B$8,P195))</f>
        <v/>
      </c>
      <c r="M195" s="37">
        <f>IF(OR(P195="",J195=""),"",IFERROR(SUBSTITUTE(SUBSTITUTE(INDEX(Templates!$C$2:$C$5,INDEX(Settings!$E$2:$E$8,P195)),"[Name]",B195),"[service]",D195),"Check template / راجع القالب"))</f>
        <v/>
      </c>
      <c r="N195" s="38">
        <f>IF(OR(P195="",J195=""),"",IFERROR(SUBSTITUTE(SUBSTITUTE(INDEX(Templates!$D$2:$D$5,INDEX(Settings!$E$2:$E$8,P195)),"[Name]",B195),"[service]",D195),"Check template / راجع القالب"))</f>
        <v/>
      </c>
      <c r="O195">
        <f>IF(OR(P195="",A195=""),"",IF(J195&lt;&gt;"",J195+ROW()/100000,IF(COUNT(INDEX(Settings!$C$2:$C$8,P195))=0,"",A195+ROW()/100000)))</f>
        <v/>
      </c>
      <c r="P195">
        <f>IF(OR(A195="",G195=""),"",IFERROR(MATCH(G195,Settings!$A$2:$A$8,0),""))</f>
        <v/>
      </c>
    </row>
    <row r="196">
      <c r="A196" s="30" t="n"/>
      <c r="B196" s="31" t="n"/>
      <c r="C196" s="31" t="n"/>
      <c r="D196" s="31" t="n"/>
      <c r="E196" s="31" t="n"/>
      <c r="F196" s="32" t="n"/>
      <c r="G196" s="31" t="n"/>
      <c r="H196" s="30" t="n"/>
      <c r="I196" s="33">
        <f>IF(A196="","",MAX(0,TODAY()-A196))</f>
        <v/>
      </c>
      <c r="J196" s="34">
        <f>IF(OR(P196="",A196=""),"",IF(COUNT(INDEX(Settings!$C$2:$C$8,P196))=0,"",IF(AND(INDEX(Settings!$D$2:$D$8,P196)="H",H196=""),"",IF(INDEX(Settings!$D$2:$D$8,P196)="A",A196,IF(INDEX(Settings!$D$2:$D$8,P196)="HA",IF(H196="",A196,H196),H196))+INDEX(Settings!$C$2:$C$8,P196))))</f>
        <v/>
      </c>
      <c r="K196" s="35">
        <f>IF(A196="",IF(B196&lt;&gt;"","Add date / أدخل تاريخ الاستفسار",""),IF(G196="","Set status / اختر الحالة",IF(P196="","Check status / راجع الحالة",IF(COUNT(INDEX(Settings!$C$2:$C$8,P196))=0,"Closed / مغلق",IF(AND(INDEX(Settings!$D$2:$D$8,P196)="H",H196=""),"Add last follow-up date / أدخل تاريخ آخر متابعة",IF(J196&lt;TODAY(),"OVERDUE / متأخر",IF(J196=TODAY(),"DUE TODAY / مستحق اليوم","Upcoming / قادم")))))))</f>
        <v/>
      </c>
      <c r="L196" s="36">
        <f>IF(P196="","",INDEX(Settings!$B$2:$B$8,P196))</f>
        <v/>
      </c>
      <c r="M196" s="37">
        <f>IF(OR(P196="",J196=""),"",IFERROR(SUBSTITUTE(SUBSTITUTE(INDEX(Templates!$C$2:$C$5,INDEX(Settings!$E$2:$E$8,P196)),"[Name]",B196),"[service]",D196),"Check template / راجع القالب"))</f>
        <v/>
      </c>
      <c r="N196" s="38">
        <f>IF(OR(P196="",J196=""),"",IFERROR(SUBSTITUTE(SUBSTITUTE(INDEX(Templates!$D$2:$D$5,INDEX(Settings!$E$2:$E$8,P196)),"[Name]",B196),"[service]",D196),"Check template / راجع القالب"))</f>
        <v/>
      </c>
      <c r="O196">
        <f>IF(OR(P196="",A196=""),"",IF(J196&lt;&gt;"",J196+ROW()/100000,IF(COUNT(INDEX(Settings!$C$2:$C$8,P196))=0,"",A196+ROW()/100000)))</f>
        <v/>
      </c>
      <c r="P196">
        <f>IF(OR(A196="",G196=""),"",IFERROR(MATCH(G196,Settings!$A$2:$A$8,0),""))</f>
        <v/>
      </c>
    </row>
    <row r="197">
      <c r="A197" s="30" t="n"/>
      <c r="B197" s="31" t="n"/>
      <c r="C197" s="31" t="n"/>
      <c r="D197" s="31" t="n"/>
      <c r="E197" s="31" t="n"/>
      <c r="F197" s="32" t="n"/>
      <c r="G197" s="31" t="n"/>
      <c r="H197" s="30" t="n"/>
      <c r="I197" s="33">
        <f>IF(A197="","",MAX(0,TODAY()-A197))</f>
        <v/>
      </c>
      <c r="J197" s="34">
        <f>IF(OR(P197="",A197=""),"",IF(COUNT(INDEX(Settings!$C$2:$C$8,P197))=0,"",IF(AND(INDEX(Settings!$D$2:$D$8,P197)="H",H197=""),"",IF(INDEX(Settings!$D$2:$D$8,P197)="A",A197,IF(INDEX(Settings!$D$2:$D$8,P197)="HA",IF(H197="",A197,H197),H197))+INDEX(Settings!$C$2:$C$8,P197))))</f>
        <v/>
      </c>
      <c r="K197" s="35">
        <f>IF(A197="",IF(B197&lt;&gt;"","Add date / أدخل تاريخ الاستفسار",""),IF(G197="","Set status / اختر الحالة",IF(P197="","Check status / راجع الحالة",IF(COUNT(INDEX(Settings!$C$2:$C$8,P197))=0,"Closed / مغلق",IF(AND(INDEX(Settings!$D$2:$D$8,P197)="H",H197=""),"Add last follow-up date / أدخل تاريخ آخر متابعة",IF(J197&lt;TODAY(),"OVERDUE / متأخر",IF(J197=TODAY(),"DUE TODAY / مستحق اليوم","Upcoming / قادم")))))))</f>
        <v/>
      </c>
      <c r="L197" s="36">
        <f>IF(P197="","",INDEX(Settings!$B$2:$B$8,P197))</f>
        <v/>
      </c>
      <c r="M197" s="37">
        <f>IF(OR(P197="",J197=""),"",IFERROR(SUBSTITUTE(SUBSTITUTE(INDEX(Templates!$C$2:$C$5,INDEX(Settings!$E$2:$E$8,P197)),"[Name]",B197),"[service]",D197),"Check template / راجع القالب"))</f>
        <v/>
      </c>
      <c r="N197" s="38">
        <f>IF(OR(P197="",J197=""),"",IFERROR(SUBSTITUTE(SUBSTITUTE(INDEX(Templates!$D$2:$D$5,INDEX(Settings!$E$2:$E$8,P197)),"[Name]",B197),"[service]",D197),"Check template / راجع القالب"))</f>
        <v/>
      </c>
      <c r="O197">
        <f>IF(OR(P197="",A197=""),"",IF(J197&lt;&gt;"",J197+ROW()/100000,IF(COUNT(INDEX(Settings!$C$2:$C$8,P197))=0,"",A197+ROW()/100000)))</f>
        <v/>
      </c>
      <c r="P197">
        <f>IF(OR(A197="",G197=""),"",IFERROR(MATCH(G197,Settings!$A$2:$A$8,0),""))</f>
        <v/>
      </c>
    </row>
    <row r="198">
      <c r="A198" s="30" t="n"/>
      <c r="B198" s="31" t="n"/>
      <c r="C198" s="31" t="n"/>
      <c r="D198" s="31" t="n"/>
      <c r="E198" s="31" t="n"/>
      <c r="F198" s="32" t="n"/>
      <c r="G198" s="31" t="n"/>
      <c r="H198" s="30" t="n"/>
      <c r="I198" s="33">
        <f>IF(A198="","",MAX(0,TODAY()-A198))</f>
        <v/>
      </c>
      <c r="J198" s="34">
        <f>IF(OR(P198="",A198=""),"",IF(COUNT(INDEX(Settings!$C$2:$C$8,P198))=0,"",IF(AND(INDEX(Settings!$D$2:$D$8,P198)="H",H198=""),"",IF(INDEX(Settings!$D$2:$D$8,P198)="A",A198,IF(INDEX(Settings!$D$2:$D$8,P198)="HA",IF(H198="",A198,H198),H198))+INDEX(Settings!$C$2:$C$8,P198))))</f>
        <v/>
      </c>
      <c r="K198" s="35">
        <f>IF(A198="",IF(B198&lt;&gt;"","Add date / أدخل تاريخ الاستفسار",""),IF(G198="","Set status / اختر الحالة",IF(P198="","Check status / راجع الحالة",IF(COUNT(INDEX(Settings!$C$2:$C$8,P198))=0,"Closed / مغلق",IF(AND(INDEX(Settings!$D$2:$D$8,P198)="H",H198=""),"Add last follow-up date / أدخل تاريخ آخر متابعة",IF(J198&lt;TODAY(),"OVERDUE / متأخر",IF(J198=TODAY(),"DUE TODAY / مستحق اليوم","Upcoming / قادم")))))))</f>
        <v/>
      </c>
      <c r="L198" s="36">
        <f>IF(P198="","",INDEX(Settings!$B$2:$B$8,P198))</f>
        <v/>
      </c>
      <c r="M198" s="37">
        <f>IF(OR(P198="",J198=""),"",IFERROR(SUBSTITUTE(SUBSTITUTE(INDEX(Templates!$C$2:$C$5,INDEX(Settings!$E$2:$E$8,P198)),"[Name]",B198),"[service]",D198),"Check template / راجع القالب"))</f>
        <v/>
      </c>
      <c r="N198" s="38">
        <f>IF(OR(P198="",J198=""),"",IFERROR(SUBSTITUTE(SUBSTITUTE(INDEX(Templates!$D$2:$D$5,INDEX(Settings!$E$2:$E$8,P198)),"[Name]",B198),"[service]",D198),"Check template / راجع القالب"))</f>
        <v/>
      </c>
      <c r="O198">
        <f>IF(OR(P198="",A198=""),"",IF(J198&lt;&gt;"",J198+ROW()/100000,IF(COUNT(INDEX(Settings!$C$2:$C$8,P198))=0,"",A198+ROW()/100000)))</f>
        <v/>
      </c>
      <c r="P198">
        <f>IF(OR(A198="",G198=""),"",IFERROR(MATCH(G198,Settings!$A$2:$A$8,0),""))</f>
        <v/>
      </c>
    </row>
    <row r="199">
      <c r="A199" s="30" t="n"/>
      <c r="B199" s="31" t="n"/>
      <c r="C199" s="31" t="n"/>
      <c r="D199" s="31" t="n"/>
      <c r="E199" s="31" t="n"/>
      <c r="F199" s="32" t="n"/>
      <c r="G199" s="31" t="n"/>
      <c r="H199" s="30" t="n"/>
      <c r="I199" s="33">
        <f>IF(A199="","",MAX(0,TODAY()-A199))</f>
        <v/>
      </c>
      <c r="J199" s="34">
        <f>IF(OR(P199="",A199=""),"",IF(COUNT(INDEX(Settings!$C$2:$C$8,P199))=0,"",IF(AND(INDEX(Settings!$D$2:$D$8,P199)="H",H199=""),"",IF(INDEX(Settings!$D$2:$D$8,P199)="A",A199,IF(INDEX(Settings!$D$2:$D$8,P199)="HA",IF(H199="",A199,H199),H199))+INDEX(Settings!$C$2:$C$8,P199))))</f>
        <v/>
      </c>
      <c r="K199" s="35">
        <f>IF(A199="",IF(B199&lt;&gt;"","Add date / أدخل تاريخ الاستفسار",""),IF(G199="","Set status / اختر الحالة",IF(P199="","Check status / راجع الحالة",IF(COUNT(INDEX(Settings!$C$2:$C$8,P199))=0,"Closed / مغلق",IF(AND(INDEX(Settings!$D$2:$D$8,P199)="H",H199=""),"Add last follow-up date / أدخل تاريخ آخر متابعة",IF(J199&lt;TODAY(),"OVERDUE / متأخر",IF(J199=TODAY(),"DUE TODAY / مستحق اليوم","Upcoming / قادم")))))))</f>
        <v/>
      </c>
      <c r="L199" s="36">
        <f>IF(P199="","",INDEX(Settings!$B$2:$B$8,P199))</f>
        <v/>
      </c>
      <c r="M199" s="37">
        <f>IF(OR(P199="",J199=""),"",IFERROR(SUBSTITUTE(SUBSTITUTE(INDEX(Templates!$C$2:$C$5,INDEX(Settings!$E$2:$E$8,P199)),"[Name]",B199),"[service]",D199),"Check template / راجع القالب"))</f>
        <v/>
      </c>
      <c r="N199" s="38">
        <f>IF(OR(P199="",J199=""),"",IFERROR(SUBSTITUTE(SUBSTITUTE(INDEX(Templates!$D$2:$D$5,INDEX(Settings!$E$2:$E$8,P199)),"[Name]",B199),"[service]",D199),"Check template / راجع القالب"))</f>
        <v/>
      </c>
      <c r="O199">
        <f>IF(OR(P199="",A199=""),"",IF(J199&lt;&gt;"",J199+ROW()/100000,IF(COUNT(INDEX(Settings!$C$2:$C$8,P199))=0,"",A199+ROW()/100000)))</f>
        <v/>
      </c>
      <c r="P199">
        <f>IF(OR(A199="",G199=""),"",IFERROR(MATCH(G199,Settings!$A$2:$A$8,0),""))</f>
        <v/>
      </c>
    </row>
    <row r="200">
      <c r="A200" s="30" t="n"/>
      <c r="B200" s="31" t="n"/>
      <c r="C200" s="31" t="n"/>
      <c r="D200" s="31" t="n"/>
      <c r="E200" s="31" t="n"/>
      <c r="F200" s="32" t="n"/>
      <c r="G200" s="31" t="n"/>
      <c r="H200" s="30" t="n"/>
      <c r="I200" s="33">
        <f>IF(A200="","",MAX(0,TODAY()-A200))</f>
        <v/>
      </c>
      <c r="J200" s="34">
        <f>IF(OR(P200="",A200=""),"",IF(COUNT(INDEX(Settings!$C$2:$C$8,P200))=0,"",IF(AND(INDEX(Settings!$D$2:$D$8,P200)="H",H200=""),"",IF(INDEX(Settings!$D$2:$D$8,P200)="A",A200,IF(INDEX(Settings!$D$2:$D$8,P200)="HA",IF(H200="",A200,H200),H200))+INDEX(Settings!$C$2:$C$8,P200))))</f>
        <v/>
      </c>
      <c r="K200" s="35">
        <f>IF(A200="",IF(B200&lt;&gt;"","Add date / أدخل تاريخ الاستفسار",""),IF(G200="","Set status / اختر الحالة",IF(P200="","Check status / راجع الحالة",IF(COUNT(INDEX(Settings!$C$2:$C$8,P200))=0,"Closed / مغلق",IF(AND(INDEX(Settings!$D$2:$D$8,P200)="H",H200=""),"Add last follow-up date / أدخل تاريخ آخر متابعة",IF(J200&lt;TODAY(),"OVERDUE / متأخر",IF(J200=TODAY(),"DUE TODAY / مستحق اليوم","Upcoming / قادم")))))))</f>
        <v/>
      </c>
      <c r="L200" s="36">
        <f>IF(P200="","",INDEX(Settings!$B$2:$B$8,P200))</f>
        <v/>
      </c>
      <c r="M200" s="37">
        <f>IF(OR(P200="",J200=""),"",IFERROR(SUBSTITUTE(SUBSTITUTE(INDEX(Templates!$C$2:$C$5,INDEX(Settings!$E$2:$E$8,P200)),"[Name]",B200),"[service]",D200),"Check template / راجع القالب"))</f>
        <v/>
      </c>
      <c r="N200" s="38">
        <f>IF(OR(P200="",J200=""),"",IFERROR(SUBSTITUTE(SUBSTITUTE(INDEX(Templates!$D$2:$D$5,INDEX(Settings!$E$2:$E$8,P200)),"[Name]",B200),"[service]",D200),"Check template / راجع القالب"))</f>
        <v/>
      </c>
      <c r="O200">
        <f>IF(OR(P200="",A200=""),"",IF(J200&lt;&gt;"",J200+ROW()/100000,IF(COUNT(INDEX(Settings!$C$2:$C$8,P200))=0,"",A200+ROW()/100000)))</f>
        <v/>
      </c>
      <c r="P200">
        <f>IF(OR(A200="",G200=""),"",IFERROR(MATCH(G200,Settings!$A$2:$A$8,0),""))</f>
        <v/>
      </c>
    </row>
    <row r="201">
      <c r="A201" s="30" t="n"/>
      <c r="B201" s="31" t="n"/>
      <c r="C201" s="31" t="n"/>
      <c r="D201" s="31" t="n"/>
      <c r="E201" s="31" t="n"/>
      <c r="F201" s="32" t="n"/>
      <c r="G201" s="31" t="n"/>
      <c r="H201" s="30" t="n"/>
      <c r="I201" s="33">
        <f>IF(A201="","",MAX(0,TODAY()-A201))</f>
        <v/>
      </c>
      <c r="J201" s="34">
        <f>IF(OR(P201="",A201=""),"",IF(COUNT(INDEX(Settings!$C$2:$C$8,P201))=0,"",IF(AND(INDEX(Settings!$D$2:$D$8,P201)="H",H201=""),"",IF(INDEX(Settings!$D$2:$D$8,P201)="A",A201,IF(INDEX(Settings!$D$2:$D$8,P201)="HA",IF(H201="",A201,H201),H201))+INDEX(Settings!$C$2:$C$8,P201))))</f>
        <v/>
      </c>
      <c r="K201" s="35">
        <f>IF(A201="",IF(B201&lt;&gt;"","Add date / أدخل تاريخ الاستفسار",""),IF(G201="","Set status / اختر الحالة",IF(P201="","Check status / راجع الحالة",IF(COUNT(INDEX(Settings!$C$2:$C$8,P201))=0,"Closed / مغلق",IF(AND(INDEX(Settings!$D$2:$D$8,P201)="H",H201=""),"Add last follow-up date / أدخل تاريخ آخر متابعة",IF(J201&lt;TODAY(),"OVERDUE / متأخر",IF(J201=TODAY(),"DUE TODAY / مستحق اليوم","Upcoming / قادم")))))))</f>
        <v/>
      </c>
      <c r="L201" s="36">
        <f>IF(P201="","",INDEX(Settings!$B$2:$B$8,P201))</f>
        <v/>
      </c>
      <c r="M201" s="37">
        <f>IF(OR(P201="",J201=""),"",IFERROR(SUBSTITUTE(SUBSTITUTE(INDEX(Templates!$C$2:$C$5,INDEX(Settings!$E$2:$E$8,P201)),"[Name]",B201),"[service]",D201),"Check template / راجع القالب"))</f>
        <v/>
      </c>
      <c r="N201" s="38">
        <f>IF(OR(P201="",J201=""),"",IFERROR(SUBSTITUTE(SUBSTITUTE(INDEX(Templates!$D$2:$D$5,INDEX(Settings!$E$2:$E$8,P201)),"[Name]",B201),"[service]",D201),"Check template / راجع القالب"))</f>
        <v/>
      </c>
      <c r="O201">
        <f>IF(OR(P201="",A201=""),"",IF(J201&lt;&gt;"",J201+ROW()/100000,IF(COUNT(INDEX(Settings!$C$2:$C$8,P201))=0,"",A201+ROW()/100000)))</f>
        <v/>
      </c>
      <c r="P201">
        <f>IF(OR(A201="",G201=""),"",IFERROR(MATCH(G201,Settings!$A$2:$A$8,0),""))</f>
        <v/>
      </c>
    </row>
    <row r="202">
      <c r="A202" s="30" t="n"/>
      <c r="B202" s="31" t="n"/>
      <c r="C202" s="31" t="n"/>
      <c r="D202" s="31" t="n"/>
      <c r="E202" s="31" t="n"/>
      <c r="F202" s="32" t="n"/>
      <c r="G202" s="31" t="n"/>
      <c r="H202" s="30" t="n"/>
      <c r="I202" s="33">
        <f>IF(A202="","",MAX(0,TODAY()-A202))</f>
        <v/>
      </c>
      <c r="J202" s="34">
        <f>IF(OR(P202="",A202=""),"",IF(COUNT(INDEX(Settings!$C$2:$C$8,P202))=0,"",IF(AND(INDEX(Settings!$D$2:$D$8,P202)="H",H202=""),"",IF(INDEX(Settings!$D$2:$D$8,P202)="A",A202,IF(INDEX(Settings!$D$2:$D$8,P202)="HA",IF(H202="",A202,H202),H202))+INDEX(Settings!$C$2:$C$8,P202))))</f>
        <v/>
      </c>
      <c r="K202" s="35">
        <f>IF(A202="",IF(B202&lt;&gt;"","Add date / أدخل تاريخ الاستفسار",""),IF(G202="","Set status / اختر الحالة",IF(P202="","Check status / راجع الحالة",IF(COUNT(INDEX(Settings!$C$2:$C$8,P202))=0,"Closed / مغلق",IF(AND(INDEX(Settings!$D$2:$D$8,P202)="H",H202=""),"Add last follow-up date / أدخل تاريخ آخر متابعة",IF(J202&lt;TODAY(),"OVERDUE / متأخر",IF(J202=TODAY(),"DUE TODAY / مستحق اليوم","Upcoming / قادم")))))))</f>
        <v/>
      </c>
      <c r="L202" s="36">
        <f>IF(P202="","",INDEX(Settings!$B$2:$B$8,P202))</f>
        <v/>
      </c>
      <c r="M202" s="37">
        <f>IF(OR(P202="",J202=""),"",IFERROR(SUBSTITUTE(SUBSTITUTE(INDEX(Templates!$C$2:$C$5,INDEX(Settings!$E$2:$E$8,P202)),"[Name]",B202),"[service]",D202),"Check template / راجع القالب"))</f>
        <v/>
      </c>
      <c r="N202" s="38">
        <f>IF(OR(P202="",J202=""),"",IFERROR(SUBSTITUTE(SUBSTITUTE(INDEX(Templates!$D$2:$D$5,INDEX(Settings!$E$2:$E$8,P202)),"[Name]",B202),"[service]",D202),"Check template / راجع القالب"))</f>
        <v/>
      </c>
      <c r="O202">
        <f>IF(OR(P202="",A202=""),"",IF(J202&lt;&gt;"",J202+ROW()/100000,IF(COUNT(INDEX(Settings!$C$2:$C$8,P202))=0,"",A202+ROW()/100000)))</f>
        <v/>
      </c>
      <c r="P202">
        <f>IF(OR(A202="",G202=""),"",IFERROR(MATCH(G202,Settings!$A$2:$A$8,0),""))</f>
        <v/>
      </c>
    </row>
    <row r="203">
      <c r="A203" s="30" t="n"/>
      <c r="B203" s="31" t="n"/>
      <c r="C203" s="31" t="n"/>
      <c r="D203" s="31" t="n"/>
      <c r="E203" s="31" t="n"/>
      <c r="F203" s="32" t="n"/>
      <c r="G203" s="31" t="n"/>
      <c r="H203" s="30" t="n"/>
      <c r="I203" s="33">
        <f>IF(A203="","",MAX(0,TODAY()-A203))</f>
        <v/>
      </c>
      <c r="J203" s="34">
        <f>IF(OR(P203="",A203=""),"",IF(COUNT(INDEX(Settings!$C$2:$C$8,P203))=0,"",IF(AND(INDEX(Settings!$D$2:$D$8,P203)="H",H203=""),"",IF(INDEX(Settings!$D$2:$D$8,P203)="A",A203,IF(INDEX(Settings!$D$2:$D$8,P203)="HA",IF(H203="",A203,H203),H203))+INDEX(Settings!$C$2:$C$8,P203))))</f>
        <v/>
      </c>
      <c r="K203" s="35">
        <f>IF(A203="",IF(B203&lt;&gt;"","Add date / أدخل تاريخ الاستفسار",""),IF(G203="","Set status / اختر الحالة",IF(P203="","Check status / راجع الحالة",IF(COUNT(INDEX(Settings!$C$2:$C$8,P203))=0,"Closed / مغلق",IF(AND(INDEX(Settings!$D$2:$D$8,P203)="H",H203=""),"Add last follow-up date / أدخل تاريخ آخر متابعة",IF(J203&lt;TODAY(),"OVERDUE / متأخر",IF(J203=TODAY(),"DUE TODAY / مستحق اليوم","Upcoming / قادم")))))))</f>
        <v/>
      </c>
      <c r="L203" s="36">
        <f>IF(P203="","",INDEX(Settings!$B$2:$B$8,P203))</f>
        <v/>
      </c>
      <c r="M203" s="37">
        <f>IF(OR(P203="",J203=""),"",IFERROR(SUBSTITUTE(SUBSTITUTE(INDEX(Templates!$C$2:$C$5,INDEX(Settings!$E$2:$E$8,P203)),"[Name]",B203),"[service]",D203),"Check template / راجع القالب"))</f>
        <v/>
      </c>
      <c r="N203" s="38">
        <f>IF(OR(P203="",J203=""),"",IFERROR(SUBSTITUTE(SUBSTITUTE(INDEX(Templates!$D$2:$D$5,INDEX(Settings!$E$2:$E$8,P203)),"[Name]",B203),"[service]",D203),"Check template / راجع القالب"))</f>
        <v/>
      </c>
      <c r="O203">
        <f>IF(OR(P203="",A203=""),"",IF(J203&lt;&gt;"",J203+ROW()/100000,IF(COUNT(INDEX(Settings!$C$2:$C$8,P203))=0,"",A203+ROW()/100000)))</f>
        <v/>
      </c>
      <c r="P203">
        <f>IF(OR(A203="",G203=""),"",IFERROR(MATCH(G203,Settings!$A$2:$A$8,0),""))</f>
        <v/>
      </c>
    </row>
    <row r="204">
      <c r="A204" s="30" t="n"/>
      <c r="B204" s="31" t="n"/>
      <c r="C204" s="31" t="n"/>
      <c r="D204" s="31" t="n"/>
      <c r="E204" s="31" t="n"/>
      <c r="F204" s="32" t="n"/>
      <c r="G204" s="31" t="n"/>
      <c r="H204" s="30" t="n"/>
      <c r="I204" s="33">
        <f>IF(A204="","",MAX(0,TODAY()-A204))</f>
        <v/>
      </c>
      <c r="J204" s="34">
        <f>IF(OR(P204="",A204=""),"",IF(COUNT(INDEX(Settings!$C$2:$C$8,P204))=0,"",IF(AND(INDEX(Settings!$D$2:$D$8,P204)="H",H204=""),"",IF(INDEX(Settings!$D$2:$D$8,P204)="A",A204,IF(INDEX(Settings!$D$2:$D$8,P204)="HA",IF(H204="",A204,H204),H204))+INDEX(Settings!$C$2:$C$8,P204))))</f>
        <v/>
      </c>
      <c r="K204" s="35">
        <f>IF(A204="",IF(B204&lt;&gt;"","Add date / أدخل تاريخ الاستفسار",""),IF(G204="","Set status / اختر الحالة",IF(P204="","Check status / راجع الحالة",IF(COUNT(INDEX(Settings!$C$2:$C$8,P204))=0,"Closed / مغلق",IF(AND(INDEX(Settings!$D$2:$D$8,P204)="H",H204=""),"Add last follow-up date / أدخل تاريخ آخر متابعة",IF(J204&lt;TODAY(),"OVERDUE / متأخر",IF(J204=TODAY(),"DUE TODAY / مستحق اليوم","Upcoming / قادم")))))))</f>
        <v/>
      </c>
      <c r="L204" s="36">
        <f>IF(P204="","",INDEX(Settings!$B$2:$B$8,P204))</f>
        <v/>
      </c>
      <c r="M204" s="37">
        <f>IF(OR(P204="",J204=""),"",IFERROR(SUBSTITUTE(SUBSTITUTE(INDEX(Templates!$C$2:$C$5,INDEX(Settings!$E$2:$E$8,P204)),"[Name]",B204),"[service]",D204),"Check template / راجع القالب"))</f>
        <v/>
      </c>
      <c r="N204" s="38">
        <f>IF(OR(P204="",J204=""),"",IFERROR(SUBSTITUTE(SUBSTITUTE(INDEX(Templates!$D$2:$D$5,INDEX(Settings!$E$2:$E$8,P204)),"[Name]",B204),"[service]",D204),"Check template / راجع القالب"))</f>
        <v/>
      </c>
      <c r="O204">
        <f>IF(OR(P204="",A204=""),"",IF(J204&lt;&gt;"",J204+ROW()/100000,IF(COUNT(INDEX(Settings!$C$2:$C$8,P204))=0,"",A204+ROW()/100000)))</f>
        <v/>
      </c>
      <c r="P204">
        <f>IF(OR(A204="",G204=""),"",IFERROR(MATCH(G204,Settings!$A$2:$A$8,0),""))</f>
        <v/>
      </c>
    </row>
    <row r="205">
      <c r="A205" s="30" t="n"/>
      <c r="B205" s="31" t="n"/>
      <c r="C205" s="31" t="n"/>
      <c r="D205" s="31" t="n"/>
      <c r="E205" s="31" t="n"/>
      <c r="F205" s="32" t="n"/>
      <c r="G205" s="31" t="n"/>
      <c r="H205" s="30" t="n"/>
      <c r="I205" s="33">
        <f>IF(A205="","",MAX(0,TODAY()-A205))</f>
        <v/>
      </c>
      <c r="J205" s="34">
        <f>IF(OR(P205="",A205=""),"",IF(COUNT(INDEX(Settings!$C$2:$C$8,P205))=0,"",IF(AND(INDEX(Settings!$D$2:$D$8,P205)="H",H205=""),"",IF(INDEX(Settings!$D$2:$D$8,P205)="A",A205,IF(INDEX(Settings!$D$2:$D$8,P205)="HA",IF(H205="",A205,H205),H205))+INDEX(Settings!$C$2:$C$8,P205))))</f>
        <v/>
      </c>
      <c r="K205" s="35">
        <f>IF(A205="",IF(B205&lt;&gt;"","Add date / أدخل تاريخ الاستفسار",""),IF(G205="","Set status / اختر الحالة",IF(P205="","Check status / راجع الحالة",IF(COUNT(INDEX(Settings!$C$2:$C$8,P205))=0,"Closed / مغلق",IF(AND(INDEX(Settings!$D$2:$D$8,P205)="H",H205=""),"Add last follow-up date / أدخل تاريخ آخر متابعة",IF(J205&lt;TODAY(),"OVERDUE / متأخر",IF(J205=TODAY(),"DUE TODAY / مستحق اليوم","Upcoming / قادم")))))))</f>
        <v/>
      </c>
      <c r="L205" s="36">
        <f>IF(P205="","",INDEX(Settings!$B$2:$B$8,P205))</f>
        <v/>
      </c>
      <c r="M205" s="37">
        <f>IF(OR(P205="",J205=""),"",IFERROR(SUBSTITUTE(SUBSTITUTE(INDEX(Templates!$C$2:$C$5,INDEX(Settings!$E$2:$E$8,P205)),"[Name]",B205),"[service]",D205),"Check template / راجع القالب"))</f>
        <v/>
      </c>
      <c r="N205" s="38">
        <f>IF(OR(P205="",J205=""),"",IFERROR(SUBSTITUTE(SUBSTITUTE(INDEX(Templates!$D$2:$D$5,INDEX(Settings!$E$2:$E$8,P205)),"[Name]",B205),"[service]",D205),"Check template / راجع القالب"))</f>
        <v/>
      </c>
      <c r="O205">
        <f>IF(OR(P205="",A205=""),"",IF(J205&lt;&gt;"",J205+ROW()/100000,IF(COUNT(INDEX(Settings!$C$2:$C$8,P205))=0,"",A205+ROW()/100000)))</f>
        <v/>
      </c>
      <c r="P205">
        <f>IF(OR(A205="",G205=""),"",IFERROR(MATCH(G205,Settings!$A$2:$A$8,0),""))</f>
        <v/>
      </c>
    </row>
    <row r="206">
      <c r="A206" s="30" t="n"/>
      <c r="B206" s="31" t="n"/>
      <c r="C206" s="31" t="n"/>
      <c r="D206" s="31" t="n"/>
      <c r="E206" s="31" t="n"/>
      <c r="F206" s="32" t="n"/>
      <c r="G206" s="31" t="n"/>
      <c r="H206" s="30" t="n"/>
      <c r="I206" s="33">
        <f>IF(A206="","",MAX(0,TODAY()-A206))</f>
        <v/>
      </c>
      <c r="J206" s="34">
        <f>IF(OR(P206="",A206=""),"",IF(COUNT(INDEX(Settings!$C$2:$C$8,P206))=0,"",IF(AND(INDEX(Settings!$D$2:$D$8,P206)="H",H206=""),"",IF(INDEX(Settings!$D$2:$D$8,P206)="A",A206,IF(INDEX(Settings!$D$2:$D$8,P206)="HA",IF(H206="",A206,H206),H206))+INDEX(Settings!$C$2:$C$8,P206))))</f>
        <v/>
      </c>
      <c r="K206" s="35">
        <f>IF(A206="",IF(B206&lt;&gt;"","Add date / أدخل تاريخ الاستفسار",""),IF(G206="","Set status / اختر الحالة",IF(P206="","Check status / راجع الحالة",IF(COUNT(INDEX(Settings!$C$2:$C$8,P206))=0,"Closed / مغلق",IF(AND(INDEX(Settings!$D$2:$D$8,P206)="H",H206=""),"Add last follow-up date / أدخل تاريخ آخر متابعة",IF(J206&lt;TODAY(),"OVERDUE / متأخر",IF(J206=TODAY(),"DUE TODAY / مستحق اليوم","Upcoming / قادم")))))))</f>
        <v/>
      </c>
      <c r="L206" s="36">
        <f>IF(P206="","",INDEX(Settings!$B$2:$B$8,P206))</f>
        <v/>
      </c>
      <c r="M206" s="37">
        <f>IF(OR(P206="",J206=""),"",IFERROR(SUBSTITUTE(SUBSTITUTE(INDEX(Templates!$C$2:$C$5,INDEX(Settings!$E$2:$E$8,P206)),"[Name]",B206),"[service]",D206),"Check template / راجع القالب"))</f>
        <v/>
      </c>
      <c r="N206" s="38">
        <f>IF(OR(P206="",J206=""),"",IFERROR(SUBSTITUTE(SUBSTITUTE(INDEX(Templates!$D$2:$D$5,INDEX(Settings!$E$2:$E$8,P206)),"[Name]",B206),"[service]",D206),"Check template / راجع القالب"))</f>
        <v/>
      </c>
      <c r="O206">
        <f>IF(OR(P206="",A206=""),"",IF(J206&lt;&gt;"",J206+ROW()/100000,IF(COUNT(INDEX(Settings!$C$2:$C$8,P206))=0,"",A206+ROW()/100000)))</f>
        <v/>
      </c>
      <c r="P206">
        <f>IF(OR(A206="",G206=""),"",IFERROR(MATCH(G206,Settings!$A$2:$A$8,0),""))</f>
        <v/>
      </c>
    </row>
    <row r="207">
      <c r="A207" s="30" t="n"/>
      <c r="B207" s="31" t="n"/>
      <c r="C207" s="31" t="n"/>
      <c r="D207" s="31" t="n"/>
      <c r="E207" s="31" t="n"/>
      <c r="F207" s="32" t="n"/>
      <c r="G207" s="31" t="n"/>
      <c r="H207" s="30" t="n"/>
      <c r="I207" s="33">
        <f>IF(A207="","",MAX(0,TODAY()-A207))</f>
        <v/>
      </c>
      <c r="J207" s="34">
        <f>IF(OR(P207="",A207=""),"",IF(COUNT(INDEX(Settings!$C$2:$C$8,P207))=0,"",IF(AND(INDEX(Settings!$D$2:$D$8,P207)="H",H207=""),"",IF(INDEX(Settings!$D$2:$D$8,P207)="A",A207,IF(INDEX(Settings!$D$2:$D$8,P207)="HA",IF(H207="",A207,H207),H207))+INDEX(Settings!$C$2:$C$8,P207))))</f>
        <v/>
      </c>
      <c r="K207" s="35">
        <f>IF(A207="",IF(B207&lt;&gt;"","Add date / أدخل تاريخ الاستفسار",""),IF(G207="","Set status / اختر الحالة",IF(P207="","Check status / راجع الحالة",IF(COUNT(INDEX(Settings!$C$2:$C$8,P207))=0,"Closed / مغلق",IF(AND(INDEX(Settings!$D$2:$D$8,P207)="H",H207=""),"Add last follow-up date / أدخل تاريخ آخر متابعة",IF(J207&lt;TODAY(),"OVERDUE / متأخر",IF(J207=TODAY(),"DUE TODAY / مستحق اليوم","Upcoming / قادم")))))))</f>
        <v/>
      </c>
      <c r="L207" s="36">
        <f>IF(P207="","",INDEX(Settings!$B$2:$B$8,P207))</f>
        <v/>
      </c>
      <c r="M207" s="37">
        <f>IF(OR(P207="",J207=""),"",IFERROR(SUBSTITUTE(SUBSTITUTE(INDEX(Templates!$C$2:$C$5,INDEX(Settings!$E$2:$E$8,P207)),"[Name]",B207),"[service]",D207),"Check template / راجع القالب"))</f>
        <v/>
      </c>
      <c r="N207" s="38">
        <f>IF(OR(P207="",J207=""),"",IFERROR(SUBSTITUTE(SUBSTITUTE(INDEX(Templates!$D$2:$D$5,INDEX(Settings!$E$2:$E$8,P207)),"[Name]",B207),"[service]",D207),"Check template / راجع القالب"))</f>
        <v/>
      </c>
      <c r="O207">
        <f>IF(OR(P207="",A207=""),"",IF(J207&lt;&gt;"",J207+ROW()/100000,IF(COUNT(INDEX(Settings!$C$2:$C$8,P207))=0,"",A207+ROW()/100000)))</f>
        <v/>
      </c>
      <c r="P207">
        <f>IF(OR(A207="",G207=""),"",IFERROR(MATCH(G207,Settings!$A$2:$A$8,0),""))</f>
        <v/>
      </c>
    </row>
    <row r="208">
      <c r="A208" s="30" t="n"/>
      <c r="B208" s="31" t="n"/>
      <c r="C208" s="31" t="n"/>
      <c r="D208" s="31" t="n"/>
      <c r="E208" s="31" t="n"/>
      <c r="F208" s="32" t="n"/>
      <c r="G208" s="31" t="n"/>
      <c r="H208" s="30" t="n"/>
      <c r="I208" s="33">
        <f>IF(A208="","",MAX(0,TODAY()-A208))</f>
        <v/>
      </c>
      <c r="J208" s="34">
        <f>IF(OR(P208="",A208=""),"",IF(COUNT(INDEX(Settings!$C$2:$C$8,P208))=0,"",IF(AND(INDEX(Settings!$D$2:$D$8,P208)="H",H208=""),"",IF(INDEX(Settings!$D$2:$D$8,P208)="A",A208,IF(INDEX(Settings!$D$2:$D$8,P208)="HA",IF(H208="",A208,H208),H208))+INDEX(Settings!$C$2:$C$8,P208))))</f>
        <v/>
      </c>
      <c r="K208" s="35">
        <f>IF(A208="",IF(B208&lt;&gt;"","Add date / أدخل تاريخ الاستفسار",""),IF(G208="","Set status / اختر الحالة",IF(P208="","Check status / راجع الحالة",IF(COUNT(INDEX(Settings!$C$2:$C$8,P208))=0,"Closed / مغلق",IF(AND(INDEX(Settings!$D$2:$D$8,P208)="H",H208=""),"Add last follow-up date / أدخل تاريخ آخر متابعة",IF(J208&lt;TODAY(),"OVERDUE / متأخر",IF(J208=TODAY(),"DUE TODAY / مستحق اليوم","Upcoming / قادم")))))))</f>
        <v/>
      </c>
      <c r="L208" s="36">
        <f>IF(P208="","",INDEX(Settings!$B$2:$B$8,P208))</f>
        <v/>
      </c>
      <c r="M208" s="37">
        <f>IF(OR(P208="",J208=""),"",IFERROR(SUBSTITUTE(SUBSTITUTE(INDEX(Templates!$C$2:$C$5,INDEX(Settings!$E$2:$E$8,P208)),"[Name]",B208),"[service]",D208),"Check template / راجع القالب"))</f>
        <v/>
      </c>
      <c r="N208" s="38">
        <f>IF(OR(P208="",J208=""),"",IFERROR(SUBSTITUTE(SUBSTITUTE(INDEX(Templates!$D$2:$D$5,INDEX(Settings!$E$2:$E$8,P208)),"[Name]",B208),"[service]",D208),"Check template / راجع القالب"))</f>
        <v/>
      </c>
      <c r="O208">
        <f>IF(OR(P208="",A208=""),"",IF(J208&lt;&gt;"",J208+ROW()/100000,IF(COUNT(INDEX(Settings!$C$2:$C$8,P208))=0,"",A208+ROW()/100000)))</f>
        <v/>
      </c>
      <c r="P208">
        <f>IF(OR(A208="",G208=""),"",IFERROR(MATCH(G208,Settings!$A$2:$A$8,0),""))</f>
        <v/>
      </c>
    </row>
    <row r="209">
      <c r="A209" s="30" t="n"/>
      <c r="B209" s="31" t="n"/>
      <c r="C209" s="31" t="n"/>
      <c r="D209" s="31" t="n"/>
      <c r="E209" s="31" t="n"/>
      <c r="F209" s="32" t="n"/>
      <c r="G209" s="31" t="n"/>
      <c r="H209" s="30" t="n"/>
      <c r="I209" s="33">
        <f>IF(A209="","",MAX(0,TODAY()-A209))</f>
        <v/>
      </c>
      <c r="J209" s="34">
        <f>IF(OR(P209="",A209=""),"",IF(COUNT(INDEX(Settings!$C$2:$C$8,P209))=0,"",IF(AND(INDEX(Settings!$D$2:$D$8,P209)="H",H209=""),"",IF(INDEX(Settings!$D$2:$D$8,P209)="A",A209,IF(INDEX(Settings!$D$2:$D$8,P209)="HA",IF(H209="",A209,H209),H209))+INDEX(Settings!$C$2:$C$8,P209))))</f>
        <v/>
      </c>
      <c r="K209" s="35">
        <f>IF(A209="",IF(B209&lt;&gt;"","Add date / أدخل تاريخ الاستفسار",""),IF(G209="","Set status / اختر الحالة",IF(P209="","Check status / راجع الحالة",IF(COUNT(INDEX(Settings!$C$2:$C$8,P209))=0,"Closed / مغلق",IF(AND(INDEX(Settings!$D$2:$D$8,P209)="H",H209=""),"Add last follow-up date / أدخل تاريخ آخر متابعة",IF(J209&lt;TODAY(),"OVERDUE / متأخر",IF(J209=TODAY(),"DUE TODAY / مستحق اليوم","Upcoming / قادم")))))))</f>
        <v/>
      </c>
      <c r="L209" s="36">
        <f>IF(P209="","",INDEX(Settings!$B$2:$B$8,P209))</f>
        <v/>
      </c>
      <c r="M209" s="37">
        <f>IF(OR(P209="",J209=""),"",IFERROR(SUBSTITUTE(SUBSTITUTE(INDEX(Templates!$C$2:$C$5,INDEX(Settings!$E$2:$E$8,P209)),"[Name]",B209),"[service]",D209),"Check template / راجع القالب"))</f>
        <v/>
      </c>
      <c r="N209" s="38">
        <f>IF(OR(P209="",J209=""),"",IFERROR(SUBSTITUTE(SUBSTITUTE(INDEX(Templates!$D$2:$D$5,INDEX(Settings!$E$2:$E$8,P209)),"[Name]",B209),"[service]",D209),"Check template / راجع القالب"))</f>
        <v/>
      </c>
      <c r="O209">
        <f>IF(OR(P209="",A209=""),"",IF(J209&lt;&gt;"",J209+ROW()/100000,IF(COUNT(INDEX(Settings!$C$2:$C$8,P209))=0,"",A209+ROW()/100000)))</f>
        <v/>
      </c>
      <c r="P209">
        <f>IF(OR(A209="",G209=""),"",IFERROR(MATCH(G209,Settings!$A$2:$A$8,0),""))</f>
        <v/>
      </c>
    </row>
    <row r="210">
      <c r="A210" s="30" t="n"/>
      <c r="B210" s="31" t="n"/>
      <c r="C210" s="31" t="n"/>
      <c r="D210" s="31" t="n"/>
      <c r="E210" s="31" t="n"/>
      <c r="F210" s="32" t="n"/>
      <c r="G210" s="31" t="n"/>
      <c r="H210" s="30" t="n"/>
      <c r="I210" s="33">
        <f>IF(A210="","",MAX(0,TODAY()-A210))</f>
        <v/>
      </c>
      <c r="J210" s="34">
        <f>IF(OR(P210="",A210=""),"",IF(COUNT(INDEX(Settings!$C$2:$C$8,P210))=0,"",IF(AND(INDEX(Settings!$D$2:$D$8,P210)="H",H210=""),"",IF(INDEX(Settings!$D$2:$D$8,P210)="A",A210,IF(INDEX(Settings!$D$2:$D$8,P210)="HA",IF(H210="",A210,H210),H210))+INDEX(Settings!$C$2:$C$8,P210))))</f>
        <v/>
      </c>
      <c r="K210" s="35">
        <f>IF(A210="",IF(B210&lt;&gt;"","Add date / أدخل تاريخ الاستفسار",""),IF(G210="","Set status / اختر الحالة",IF(P210="","Check status / راجع الحالة",IF(COUNT(INDEX(Settings!$C$2:$C$8,P210))=0,"Closed / مغلق",IF(AND(INDEX(Settings!$D$2:$D$8,P210)="H",H210=""),"Add last follow-up date / أدخل تاريخ آخر متابعة",IF(J210&lt;TODAY(),"OVERDUE / متأخر",IF(J210=TODAY(),"DUE TODAY / مستحق اليوم","Upcoming / قادم")))))))</f>
        <v/>
      </c>
      <c r="L210" s="36">
        <f>IF(P210="","",INDEX(Settings!$B$2:$B$8,P210))</f>
        <v/>
      </c>
      <c r="M210" s="37">
        <f>IF(OR(P210="",J210=""),"",IFERROR(SUBSTITUTE(SUBSTITUTE(INDEX(Templates!$C$2:$C$5,INDEX(Settings!$E$2:$E$8,P210)),"[Name]",B210),"[service]",D210),"Check template / راجع القالب"))</f>
        <v/>
      </c>
      <c r="N210" s="38">
        <f>IF(OR(P210="",J210=""),"",IFERROR(SUBSTITUTE(SUBSTITUTE(INDEX(Templates!$D$2:$D$5,INDEX(Settings!$E$2:$E$8,P210)),"[Name]",B210),"[service]",D210),"Check template / راجع القالب"))</f>
        <v/>
      </c>
      <c r="O210">
        <f>IF(OR(P210="",A210=""),"",IF(J210&lt;&gt;"",J210+ROW()/100000,IF(COUNT(INDEX(Settings!$C$2:$C$8,P210))=0,"",A210+ROW()/100000)))</f>
        <v/>
      </c>
      <c r="P210">
        <f>IF(OR(A210="",G210=""),"",IFERROR(MATCH(G210,Settings!$A$2:$A$8,0),""))</f>
        <v/>
      </c>
    </row>
    <row r="211">
      <c r="A211" s="30" t="n"/>
      <c r="B211" s="31" t="n"/>
      <c r="C211" s="31" t="n"/>
      <c r="D211" s="31" t="n"/>
      <c r="E211" s="31" t="n"/>
      <c r="F211" s="32" t="n"/>
      <c r="G211" s="31" t="n"/>
      <c r="H211" s="30" t="n"/>
      <c r="I211" s="33">
        <f>IF(A211="","",MAX(0,TODAY()-A211))</f>
        <v/>
      </c>
      <c r="J211" s="34">
        <f>IF(OR(P211="",A211=""),"",IF(COUNT(INDEX(Settings!$C$2:$C$8,P211))=0,"",IF(AND(INDEX(Settings!$D$2:$D$8,P211)="H",H211=""),"",IF(INDEX(Settings!$D$2:$D$8,P211)="A",A211,IF(INDEX(Settings!$D$2:$D$8,P211)="HA",IF(H211="",A211,H211),H211))+INDEX(Settings!$C$2:$C$8,P211))))</f>
        <v/>
      </c>
      <c r="K211" s="35">
        <f>IF(A211="",IF(B211&lt;&gt;"","Add date / أدخل تاريخ الاستفسار",""),IF(G211="","Set status / اختر الحالة",IF(P211="","Check status / راجع الحالة",IF(COUNT(INDEX(Settings!$C$2:$C$8,P211))=0,"Closed / مغلق",IF(AND(INDEX(Settings!$D$2:$D$8,P211)="H",H211=""),"Add last follow-up date / أدخل تاريخ آخر متابعة",IF(J211&lt;TODAY(),"OVERDUE / متأخر",IF(J211=TODAY(),"DUE TODAY / مستحق اليوم","Upcoming / قادم")))))))</f>
        <v/>
      </c>
      <c r="L211" s="36">
        <f>IF(P211="","",INDEX(Settings!$B$2:$B$8,P211))</f>
        <v/>
      </c>
      <c r="M211" s="37">
        <f>IF(OR(P211="",J211=""),"",IFERROR(SUBSTITUTE(SUBSTITUTE(INDEX(Templates!$C$2:$C$5,INDEX(Settings!$E$2:$E$8,P211)),"[Name]",B211),"[service]",D211),"Check template / راجع القالب"))</f>
        <v/>
      </c>
      <c r="N211" s="38">
        <f>IF(OR(P211="",J211=""),"",IFERROR(SUBSTITUTE(SUBSTITUTE(INDEX(Templates!$D$2:$D$5,INDEX(Settings!$E$2:$E$8,P211)),"[Name]",B211),"[service]",D211),"Check template / راجع القالب"))</f>
        <v/>
      </c>
      <c r="O211">
        <f>IF(OR(P211="",A211=""),"",IF(J211&lt;&gt;"",J211+ROW()/100000,IF(COUNT(INDEX(Settings!$C$2:$C$8,P211))=0,"",A211+ROW()/100000)))</f>
        <v/>
      </c>
      <c r="P211">
        <f>IF(OR(A211="",G211=""),"",IFERROR(MATCH(G211,Settings!$A$2:$A$8,0),""))</f>
        <v/>
      </c>
    </row>
    <row r="212">
      <c r="A212" s="30" t="n"/>
      <c r="B212" s="31" t="n"/>
      <c r="C212" s="31" t="n"/>
      <c r="D212" s="31" t="n"/>
      <c r="E212" s="31" t="n"/>
      <c r="F212" s="32" t="n"/>
      <c r="G212" s="31" t="n"/>
      <c r="H212" s="30" t="n"/>
      <c r="I212" s="33">
        <f>IF(A212="","",MAX(0,TODAY()-A212))</f>
        <v/>
      </c>
      <c r="J212" s="34">
        <f>IF(OR(P212="",A212=""),"",IF(COUNT(INDEX(Settings!$C$2:$C$8,P212))=0,"",IF(AND(INDEX(Settings!$D$2:$D$8,P212)="H",H212=""),"",IF(INDEX(Settings!$D$2:$D$8,P212)="A",A212,IF(INDEX(Settings!$D$2:$D$8,P212)="HA",IF(H212="",A212,H212),H212))+INDEX(Settings!$C$2:$C$8,P212))))</f>
        <v/>
      </c>
      <c r="K212" s="35">
        <f>IF(A212="",IF(B212&lt;&gt;"","Add date / أدخل تاريخ الاستفسار",""),IF(G212="","Set status / اختر الحالة",IF(P212="","Check status / راجع الحالة",IF(COUNT(INDEX(Settings!$C$2:$C$8,P212))=0,"Closed / مغلق",IF(AND(INDEX(Settings!$D$2:$D$8,P212)="H",H212=""),"Add last follow-up date / أدخل تاريخ آخر متابعة",IF(J212&lt;TODAY(),"OVERDUE / متأخر",IF(J212=TODAY(),"DUE TODAY / مستحق اليوم","Upcoming / قادم")))))))</f>
        <v/>
      </c>
      <c r="L212" s="36">
        <f>IF(P212="","",INDEX(Settings!$B$2:$B$8,P212))</f>
        <v/>
      </c>
      <c r="M212" s="37">
        <f>IF(OR(P212="",J212=""),"",IFERROR(SUBSTITUTE(SUBSTITUTE(INDEX(Templates!$C$2:$C$5,INDEX(Settings!$E$2:$E$8,P212)),"[Name]",B212),"[service]",D212),"Check template / راجع القالب"))</f>
        <v/>
      </c>
      <c r="N212" s="38">
        <f>IF(OR(P212="",J212=""),"",IFERROR(SUBSTITUTE(SUBSTITUTE(INDEX(Templates!$D$2:$D$5,INDEX(Settings!$E$2:$E$8,P212)),"[Name]",B212),"[service]",D212),"Check template / راجع القالب"))</f>
        <v/>
      </c>
      <c r="O212">
        <f>IF(OR(P212="",A212=""),"",IF(J212&lt;&gt;"",J212+ROW()/100000,IF(COUNT(INDEX(Settings!$C$2:$C$8,P212))=0,"",A212+ROW()/100000)))</f>
        <v/>
      </c>
      <c r="P212">
        <f>IF(OR(A212="",G212=""),"",IFERROR(MATCH(G212,Settings!$A$2:$A$8,0),""))</f>
        <v/>
      </c>
    </row>
    <row r="213">
      <c r="A213" s="30" t="n"/>
      <c r="B213" s="31" t="n"/>
      <c r="C213" s="31" t="n"/>
      <c r="D213" s="31" t="n"/>
      <c r="E213" s="31" t="n"/>
      <c r="F213" s="32" t="n"/>
      <c r="G213" s="31" t="n"/>
      <c r="H213" s="30" t="n"/>
      <c r="I213" s="33">
        <f>IF(A213="","",MAX(0,TODAY()-A213))</f>
        <v/>
      </c>
      <c r="J213" s="34">
        <f>IF(OR(P213="",A213=""),"",IF(COUNT(INDEX(Settings!$C$2:$C$8,P213))=0,"",IF(AND(INDEX(Settings!$D$2:$D$8,P213)="H",H213=""),"",IF(INDEX(Settings!$D$2:$D$8,P213)="A",A213,IF(INDEX(Settings!$D$2:$D$8,P213)="HA",IF(H213="",A213,H213),H213))+INDEX(Settings!$C$2:$C$8,P213))))</f>
        <v/>
      </c>
      <c r="K213" s="35">
        <f>IF(A213="",IF(B213&lt;&gt;"","Add date / أدخل تاريخ الاستفسار",""),IF(G213="","Set status / اختر الحالة",IF(P213="","Check status / راجع الحالة",IF(COUNT(INDEX(Settings!$C$2:$C$8,P213))=0,"Closed / مغلق",IF(AND(INDEX(Settings!$D$2:$D$8,P213)="H",H213=""),"Add last follow-up date / أدخل تاريخ آخر متابعة",IF(J213&lt;TODAY(),"OVERDUE / متأخر",IF(J213=TODAY(),"DUE TODAY / مستحق اليوم","Upcoming / قادم")))))))</f>
        <v/>
      </c>
      <c r="L213" s="36">
        <f>IF(P213="","",INDEX(Settings!$B$2:$B$8,P213))</f>
        <v/>
      </c>
      <c r="M213" s="37">
        <f>IF(OR(P213="",J213=""),"",IFERROR(SUBSTITUTE(SUBSTITUTE(INDEX(Templates!$C$2:$C$5,INDEX(Settings!$E$2:$E$8,P213)),"[Name]",B213),"[service]",D213),"Check template / راجع القالب"))</f>
        <v/>
      </c>
      <c r="N213" s="38">
        <f>IF(OR(P213="",J213=""),"",IFERROR(SUBSTITUTE(SUBSTITUTE(INDEX(Templates!$D$2:$D$5,INDEX(Settings!$E$2:$E$8,P213)),"[Name]",B213),"[service]",D213),"Check template / راجع القالب"))</f>
        <v/>
      </c>
      <c r="O213">
        <f>IF(OR(P213="",A213=""),"",IF(J213&lt;&gt;"",J213+ROW()/100000,IF(COUNT(INDEX(Settings!$C$2:$C$8,P213))=0,"",A213+ROW()/100000)))</f>
        <v/>
      </c>
      <c r="P213">
        <f>IF(OR(A213="",G213=""),"",IFERROR(MATCH(G213,Settings!$A$2:$A$8,0),""))</f>
        <v/>
      </c>
    </row>
    <row r="214">
      <c r="A214" s="30" t="n"/>
      <c r="B214" s="31" t="n"/>
      <c r="C214" s="31" t="n"/>
      <c r="D214" s="31" t="n"/>
      <c r="E214" s="31" t="n"/>
      <c r="F214" s="32" t="n"/>
      <c r="G214" s="31" t="n"/>
      <c r="H214" s="30" t="n"/>
      <c r="I214" s="33">
        <f>IF(A214="","",MAX(0,TODAY()-A214))</f>
        <v/>
      </c>
      <c r="J214" s="34">
        <f>IF(OR(P214="",A214=""),"",IF(COUNT(INDEX(Settings!$C$2:$C$8,P214))=0,"",IF(AND(INDEX(Settings!$D$2:$D$8,P214)="H",H214=""),"",IF(INDEX(Settings!$D$2:$D$8,P214)="A",A214,IF(INDEX(Settings!$D$2:$D$8,P214)="HA",IF(H214="",A214,H214),H214))+INDEX(Settings!$C$2:$C$8,P214))))</f>
        <v/>
      </c>
      <c r="K214" s="35">
        <f>IF(A214="",IF(B214&lt;&gt;"","Add date / أدخل تاريخ الاستفسار",""),IF(G214="","Set status / اختر الحالة",IF(P214="","Check status / راجع الحالة",IF(COUNT(INDEX(Settings!$C$2:$C$8,P214))=0,"Closed / مغلق",IF(AND(INDEX(Settings!$D$2:$D$8,P214)="H",H214=""),"Add last follow-up date / أدخل تاريخ آخر متابعة",IF(J214&lt;TODAY(),"OVERDUE / متأخر",IF(J214=TODAY(),"DUE TODAY / مستحق اليوم","Upcoming / قادم")))))))</f>
        <v/>
      </c>
      <c r="L214" s="36">
        <f>IF(P214="","",INDEX(Settings!$B$2:$B$8,P214))</f>
        <v/>
      </c>
      <c r="M214" s="37">
        <f>IF(OR(P214="",J214=""),"",IFERROR(SUBSTITUTE(SUBSTITUTE(INDEX(Templates!$C$2:$C$5,INDEX(Settings!$E$2:$E$8,P214)),"[Name]",B214),"[service]",D214),"Check template / راجع القالب"))</f>
        <v/>
      </c>
      <c r="N214" s="38">
        <f>IF(OR(P214="",J214=""),"",IFERROR(SUBSTITUTE(SUBSTITUTE(INDEX(Templates!$D$2:$D$5,INDEX(Settings!$E$2:$E$8,P214)),"[Name]",B214),"[service]",D214),"Check template / راجع القالب"))</f>
        <v/>
      </c>
      <c r="O214">
        <f>IF(OR(P214="",A214=""),"",IF(J214&lt;&gt;"",J214+ROW()/100000,IF(COUNT(INDEX(Settings!$C$2:$C$8,P214))=0,"",A214+ROW()/100000)))</f>
        <v/>
      </c>
      <c r="P214">
        <f>IF(OR(A214="",G214=""),"",IFERROR(MATCH(G214,Settings!$A$2:$A$8,0),""))</f>
        <v/>
      </c>
    </row>
    <row r="215">
      <c r="A215" s="30" t="n"/>
      <c r="B215" s="31" t="n"/>
      <c r="C215" s="31" t="n"/>
      <c r="D215" s="31" t="n"/>
      <c r="E215" s="31" t="n"/>
      <c r="F215" s="32" t="n"/>
      <c r="G215" s="31" t="n"/>
      <c r="H215" s="30" t="n"/>
      <c r="I215" s="33">
        <f>IF(A215="","",MAX(0,TODAY()-A215))</f>
        <v/>
      </c>
      <c r="J215" s="34">
        <f>IF(OR(P215="",A215=""),"",IF(COUNT(INDEX(Settings!$C$2:$C$8,P215))=0,"",IF(AND(INDEX(Settings!$D$2:$D$8,P215)="H",H215=""),"",IF(INDEX(Settings!$D$2:$D$8,P215)="A",A215,IF(INDEX(Settings!$D$2:$D$8,P215)="HA",IF(H215="",A215,H215),H215))+INDEX(Settings!$C$2:$C$8,P215))))</f>
        <v/>
      </c>
      <c r="K215" s="35">
        <f>IF(A215="",IF(B215&lt;&gt;"","Add date / أدخل تاريخ الاستفسار",""),IF(G215="","Set status / اختر الحالة",IF(P215="","Check status / راجع الحالة",IF(COUNT(INDEX(Settings!$C$2:$C$8,P215))=0,"Closed / مغلق",IF(AND(INDEX(Settings!$D$2:$D$8,P215)="H",H215=""),"Add last follow-up date / أدخل تاريخ آخر متابعة",IF(J215&lt;TODAY(),"OVERDUE / متأخر",IF(J215=TODAY(),"DUE TODAY / مستحق اليوم","Upcoming / قادم")))))))</f>
        <v/>
      </c>
      <c r="L215" s="36">
        <f>IF(P215="","",INDEX(Settings!$B$2:$B$8,P215))</f>
        <v/>
      </c>
      <c r="M215" s="37">
        <f>IF(OR(P215="",J215=""),"",IFERROR(SUBSTITUTE(SUBSTITUTE(INDEX(Templates!$C$2:$C$5,INDEX(Settings!$E$2:$E$8,P215)),"[Name]",B215),"[service]",D215),"Check template / راجع القالب"))</f>
        <v/>
      </c>
      <c r="N215" s="38">
        <f>IF(OR(P215="",J215=""),"",IFERROR(SUBSTITUTE(SUBSTITUTE(INDEX(Templates!$D$2:$D$5,INDEX(Settings!$E$2:$E$8,P215)),"[Name]",B215),"[service]",D215),"Check template / راجع القالب"))</f>
        <v/>
      </c>
      <c r="O215">
        <f>IF(OR(P215="",A215=""),"",IF(J215&lt;&gt;"",J215+ROW()/100000,IF(COUNT(INDEX(Settings!$C$2:$C$8,P215))=0,"",A215+ROW()/100000)))</f>
        <v/>
      </c>
      <c r="P215">
        <f>IF(OR(A215="",G215=""),"",IFERROR(MATCH(G215,Settings!$A$2:$A$8,0),""))</f>
        <v/>
      </c>
    </row>
    <row r="216">
      <c r="A216" s="30" t="n"/>
      <c r="B216" s="31" t="n"/>
      <c r="C216" s="31" t="n"/>
      <c r="D216" s="31" t="n"/>
      <c r="E216" s="31" t="n"/>
      <c r="F216" s="32" t="n"/>
      <c r="G216" s="31" t="n"/>
      <c r="H216" s="30" t="n"/>
      <c r="I216" s="33">
        <f>IF(A216="","",MAX(0,TODAY()-A216))</f>
        <v/>
      </c>
      <c r="J216" s="34">
        <f>IF(OR(P216="",A216=""),"",IF(COUNT(INDEX(Settings!$C$2:$C$8,P216))=0,"",IF(AND(INDEX(Settings!$D$2:$D$8,P216)="H",H216=""),"",IF(INDEX(Settings!$D$2:$D$8,P216)="A",A216,IF(INDEX(Settings!$D$2:$D$8,P216)="HA",IF(H216="",A216,H216),H216))+INDEX(Settings!$C$2:$C$8,P216))))</f>
        <v/>
      </c>
      <c r="K216" s="35">
        <f>IF(A216="",IF(B216&lt;&gt;"","Add date / أدخل تاريخ الاستفسار",""),IF(G216="","Set status / اختر الحالة",IF(P216="","Check status / راجع الحالة",IF(COUNT(INDEX(Settings!$C$2:$C$8,P216))=0,"Closed / مغلق",IF(AND(INDEX(Settings!$D$2:$D$8,P216)="H",H216=""),"Add last follow-up date / أدخل تاريخ آخر متابعة",IF(J216&lt;TODAY(),"OVERDUE / متأخر",IF(J216=TODAY(),"DUE TODAY / مستحق اليوم","Upcoming / قادم")))))))</f>
        <v/>
      </c>
      <c r="L216" s="36">
        <f>IF(P216="","",INDEX(Settings!$B$2:$B$8,P216))</f>
        <v/>
      </c>
      <c r="M216" s="37">
        <f>IF(OR(P216="",J216=""),"",IFERROR(SUBSTITUTE(SUBSTITUTE(INDEX(Templates!$C$2:$C$5,INDEX(Settings!$E$2:$E$8,P216)),"[Name]",B216),"[service]",D216),"Check template / راجع القالب"))</f>
        <v/>
      </c>
      <c r="N216" s="38">
        <f>IF(OR(P216="",J216=""),"",IFERROR(SUBSTITUTE(SUBSTITUTE(INDEX(Templates!$D$2:$D$5,INDEX(Settings!$E$2:$E$8,P216)),"[Name]",B216),"[service]",D216),"Check template / راجع القالب"))</f>
        <v/>
      </c>
      <c r="O216">
        <f>IF(OR(P216="",A216=""),"",IF(J216&lt;&gt;"",J216+ROW()/100000,IF(COUNT(INDEX(Settings!$C$2:$C$8,P216))=0,"",A216+ROW()/100000)))</f>
        <v/>
      </c>
      <c r="P216">
        <f>IF(OR(A216="",G216=""),"",IFERROR(MATCH(G216,Settings!$A$2:$A$8,0),""))</f>
        <v/>
      </c>
    </row>
    <row r="217">
      <c r="A217" s="30" t="n"/>
      <c r="B217" s="31" t="n"/>
      <c r="C217" s="31" t="n"/>
      <c r="D217" s="31" t="n"/>
      <c r="E217" s="31" t="n"/>
      <c r="F217" s="32" t="n"/>
      <c r="G217" s="31" t="n"/>
      <c r="H217" s="30" t="n"/>
      <c r="I217" s="33">
        <f>IF(A217="","",MAX(0,TODAY()-A217))</f>
        <v/>
      </c>
      <c r="J217" s="34">
        <f>IF(OR(P217="",A217=""),"",IF(COUNT(INDEX(Settings!$C$2:$C$8,P217))=0,"",IF(AND(INDEX(Settings!$D$2:$D$8,P217)="H",H217=""),"",IF(INDEX(Settings!$D$2:$D$8,P217)="A",A217,IF(INDEX(Settings!$D$2:$D$8,P217)="HA",IF(H217="",A217,H217),H217))+INDEX(Settings!$C$2:$C$8,P217))))</f>
        <v/>
      </c>
      <c r="K217" s="35">
        <f>IF(A217="",IF(B217&lt;&gt;"","Add date / أدخل تاريخ الاستفسار",""),IF(G217="","Set status / اختر الحالة",IF(P217="","Check status / راجع الحالة",IF(COUNT(INDEX(Settings!$C$2:$C$8,P217))=0,"Closed / مغلق",IF(AND(INDEX(Settings!$D$2:$D$8,P217)="H",H217=""),"Add last follow-up date / أدخل تاريخ آخر متابعة",IF(J217&lt;TODAY(),"OVERDUE / متأخر",IF(J217=TODAY(),"DUE TODAY / مستحق اليوم","Upcoming / قادم")))))))</f>
        <v/>
      </c>
      <c r="L217" s="36">
        <f>IF(P217="","",INDEX(Settings!$B$2:$B$8,P217))</f>
        <v/>
      </c>
      <c r="M217" s="37">
        <f>IF(OR(P217="",J217=""),"",IFERROR(SUBSTITUTE(SUBSTITUTE(INDEX(Templates!$C$2:$C$5,INDEX(Settings!$E$2:$E$8,P217)),"[Name]",B217),"[service]",D217),"Check template / راجع القالب"))</f>
        <v/>
      </c>
      <c r="N217" s="38">
        <f>IF(OR(P217="",J217=""),"",IFERROR(SUBSTITUTE(SUBSTITUTE(INDEX(Templates!$D$2:$D$5,INDEX(Settings!$E$2:$E$8,P217)),"[Name]",B217),"[service]",D217),"Check template / راجع القالب"))</f>
        <v/>
      </c>
      <c r="O217">
        <f>IF(OR(P217="",A217=""),"",IF(J217&lt;&gt;"",J217+ROW()/100000,IF(COUNT(INDEX(Settings!$C$2:$C$8,P217))=0,"",A217+ROW()/100000)))</f>
        <v/>
      </c>
      <c r="P217">
        <f>IF(OR(A217="",G217=""),"",IFERROR(MATCH(G217,Settings!$A$2:$A$8,0),""))</f>
        <v/>
      </c>
    </row>
    <row r="218">
      <c r="A218" s="30" t="n"/>
      <c r="B218" s="31" t="n"/>
      <c r="C218" s="31" t="n"/>
      <c r="D218" s="31" t="n"/>
      <c r="E218" s="31" t="n"/>
      <c r="F218" s="32" t="n"/>
      <c r="G218" s="31" t="n"/>
      <c r="H218" s="30" t="n"/>
      <c r="I218" s="33">
        <f>IF(A218="","",MAX(0,TODAY()-A218))</f>
        <v/>
      </c>
      <c r="J218" s="34">
        <f>IF(OR(P218="",A218=""),"",IF(COUNT(INDEX(Settings!$C$2:$C$8,P218))=0,"",IF(AND(INDEX(Settings!$D$2:$D$8,P218)="H",H218=""),"",IF(INDEX(Settings!$D$2:$D$8,P218)="A",A218,IF(INDEX(Settings!$D$2:$D$8,P218)="HA",IF(H218="",A218,H218),H218))+INDEX(Settings!$C$2:$C$8,P218))))</f>
        <v/>
      </c>
      <c r="K218" s="35">
        <f>IF(A218="",IF(B218&lt;&gt;"","Add date / أدخل تاريخ الاستفسار",""),IF(G218="","Set status / اختر الحالة",IF(P218="","Check status / راجع الحالة",IF(COUNT(INDEX(Settings!$C$2:$C$8,P218))=0,"Closed / مغلق",IF(AND(INDEX(Settings!$D$2:$D$8,P218)="H",H218=""),"Add last follow-up date / أدخل تاريخ آخر متابعة",IF(J218&lt;TODAY(),"OVERDUE / متأخر",IF(J218=TODAY(),"DUE TODAY / مستحق اليوم","Upcoming / قادم")))))))</f>
        <v/>
      </c>
      <c r="L218" s="36">
        <f>IF(P218="","",INDEX(Settings!$B$2:$B$8,P218))</f>
        <v/>
      </c>
      <c r="M218" s="37">
        <f>IF(OR(P218="",J218=""),"",IFERROR(SUBSTITUTE(SUBSTITUTE(INDEX(Templates!$C$2:$C$5,INDEX(Settings!$E$2:$E$8,P218)),"[Name]",B218),"[service]",D218),"Check template / راجع القالب"))</f>
        <v/>
      </c>
      <c r="N218" s="38">
        <f>IF(OR(P218="",J218=""),"",IFERROR(SUBSTITUTE(SUBSTITUTE(INDEX(Templates!$D$2:$D$5,INDEX(Settings!$E$2:$E$8,P218)),"[Name]",B218),"[service]",D218),"Check template / راجع القالب"))</f>
        <v/>
      </c>
      <c r="O218">
        <f>IF(OR(P218="",A218=""),"",IF(J218&lt;&gt;"",J218+ROW()/100000,IF(COUNT(INDEX(Settings!$C$2:$C$8,P218))=0,"",A218+ROW()/100000)))</f>
        <v/>
      </c>
      <c r="P218">
        <f>IF(OR(A218="",G218=""),"",IFERROR(MATCH(G218,Settings!$A$2:$A$8,0),""))</f>
        <v/>
      </c>
    </row>
    <row r="219">
      <c r="A219" s="30" t="n"/>
      <c r="B219" s="31" t="n"/>
      <c r="C219" s="31" t="n"/>
      <c r="D219" s="31" t="n"/>
      <c r="E219" s="31" t="n"/>
      <c r="F219" s="32" t="n"/>
      <c r="G219" s="31" t="n"/>
      <c r="H219" s="30" t="n"/>
      <c r="I219" s="33">
        <f>IF(A219="","",MAX(0,TODAY()-A219))</f>
        <v/>
      </c>
      <c r="J219" s="34">
        <f>IF(OR(P219="",A219=""),"",IF(COUNT(INDEX(Settings!$C$2:$C$8,P219))=0,"",IF(AND(INDEX(Settings!$D$2:$D$8,P219)="H",H219=""),"",IF(INDEX(Settings!$D$2:$D$8,P219)="A",A219,IF(INDEX(Settings!$D$2:$D$8,P219)="HA",IF(H219="",A219,H219),H219))+INDEX(Settings!$C$2:$C$8,P219))))</f>
        <v/>
      </c>
      <c r="K219" s="35">
        <f>IF(A219="",IF(B219&lt;&gt;"","Add date / أدخل تاريخ الاستفسار",""),IF(G219="","Set status / اختر الحالة",IF(P219="","Check status / راجع الحالة",IF(COUNT(INDEX(Settings!$C$2:$C$8,P219))=0,"Closed / مغلق",IF(AND(INDEX(Settings!$D$2:$D$8,P219)="H",H219=""),"Add last follow-up date / أدخل تاريخ آخر متابعة",IF(J219&lt;TODAY(),"OVERDUE / متأخر",IF(J219=TODAY(),"DUE TODAY / مستحق اليوم","Upcoming / قادم")))))))</f>
        <v/>
      </c>
      <c r="L219" s="36">
        <f>IF(P219="","",INDEX(Settings!$B$2:$B$8,P219))</f>
        <v/>
      </c>
      <c r="M219" s="37">
        <f>IF(OR(P219="",J219=""),"",IFERROR(SUBSTITUTE(SUBSTITUTE(INDEX(Templates!$C$2:$C$5,INDEX(Settings!$E$2:$E$8,P219)),"[Name]",B219),"[service]",D219),"Check template / راجع القالب"))</f>
        <v/>
      </c>
      <c r="N219" s="38">
        <f>IF(OR(P219="",J219=""),"",IFERROR(SUBSTITUTE(SUBSTITUTE(INDEX(Templates!$D$2:$D$5,INDEX(Settings!$E$2:$E$8,P219)),"[Name]",B219),"[service]",D219),"Check template / راجع القالب"))</f>
        <v/>
      </c>
      <c r="O219">
        <f>IF(OR(P219="",A219=""),"",IF(J219&lt;&gt;"",J219+ROW()/100000,IF(COUNT(INDEX(Settings!$C$2:$C$8,P219))=0,"",A219+ROW()/100000)))</f>
        <v/>
      </c>
      <c r="P219">
        <f>IF(OR(A219="",G219=""),"",IFERROR(MATCH(G219,Settings!$A$2:$A$8,0),""))</f>
        <v/>
      </c>
    </row>
    <row r="220">
      <c r="A220" s="30" t="n"/>
      <c r="B220" s="31" t="n"/>
      <c r="C220" s="31" t="n"/>
      <c r="D220" s="31" t="n"/>
      <c r="E220" s="31" t="n"/>
      <c r="F220" s="32" t="n"/>
      <c r="G220" s="31" t="n"/>
      <c r="H220" s="30" t="n"/>
      <c r="I220" s="33">
        <f>IF(A220="","",MAX(0,TODAY()-A220))</f>
        <v/>
      </c>
      <c r="J220" s="34">
        <f>IF(OR(P220="",A220=""),"",IF(COUNT(INDEX(Settings!$C$2:$C$8,P220))=0,"",IF(AND(INDEX(Settings!$D$2:$D$8,P220)="H",H220=""),"",IF(INDEX(Settings!$D$2:$D$8,P220)="A",A220,IF(INDEX(Settings!$D$2:$D$8,P220)="HA",IF(H220="",A220,H220),H220))+INDEX(Settings!$C$2:$C$8,P220))))</f>
        <v/>
      </c>
      <c r="K220" s="35">
        <f>IF(A220="",IF(B220&lt;&gt;"","Add date / أدخل تاريخ الاستفسار",""),IF(G220="","Set status / اختر الحالة",IF(P220="","Check status / راجع الحالة",IF(COUNT(INDEX(Settings!$C$2:$C$8,P220))=0,"Closed / مغلق",IF(AND(INDEX(Settings!$D$2:$D$8,P220)="H",H220=""),"Add last follow-up date / أدخل تاريخ آخر متابعة",IF(J220&lt;TODAY(),"OVERDUE / متأخر",IF(J220=TODAY(),"DUE TODAY / مستحق اليوم","Upcoming / قادم")))))))</f>
        <v/>
      </c>
      <c r="L220" s="36">
        <f>IF(P220="","",INDEX(Settings!$B$2:$B$8,P220))</f>
        <v/>
      </c>
      <c r="M220" s="37">
        <f>IF(OR(P220="",J220=""),"",IFERROR(SUBSTITUTE(SUBSTITUTE(INDEX(Templates!$C$2:$C$5,INDEX(Settings!$E$2:$E$8,P220)),"[Name]",B220),"[service]",D220),"Check template / راجع القالب"))</f>
        <v/>
      </c>
      <c r="N220" s="38">
        <f>IF(OR(P220="",J220=""),"",IFERROR(SUBSTITUTE(SUBSTITUTE(INDEX(Templates!$D$2:$D$5,INDEX(Settings!$E$2:$E$8,P220)),"[Name]",B220),"[service]",D220),"Check template / راجع القالب"))</f>
        <v/>
      </c>
      <c r="O220">
        <f>IF(OR(P220="",A220=""),"",IF(J220&lt;&gt;"",J220+ROW()/100000,IF(COUNT(INDEX(Settings!$C$2:$C$8,P220))=0,"",A220+ROW()/100000)))</f>
        <v/>
      </c>
      <c r="P220">
        <f>IF(OR(A220="",G220=""),"",IFERROR(MATCH(G220,Settings!$A$2:$A$8,0),""))</f>
        <v/>
      </c>
    </row>
    <row r="221">
      <c r="A221" s="30" t="n"/>
      <c r="B221" s="31" t="n"/>
      <c r="C221" s="31" t="n"/>
      <c r="D221" s="31" t="n"/>
      <c r="E221" s="31" t="n"/>
      <c r="F221" s="32" t="n"/>
      <c r="G221" s="31" t="n"/>
      <c r="H221" s="30" t="n"/>
      <c r="I221" s="33">
        <f>IF(A221="","",MAX(0,TODAY()-A221))</f>
        <v/>
      </c>
      <c r="J221" s="34">
        <f>IF(OR(P221="",A221=""),"",IF(COUNT(INDEX(Settings!$C$2:$C$8,P221))=0,"",IF(AND(INDEX(Settings!$D$2:$D$8,P221)="H",H221=""),"",IF(INDEX(Settings!$D$2:$D$8,P221)="A",A221,IF(INDEX(Settings!$D$2:$D$8,P221)="HA",IF(H221="",A221,H221),H221))+INDEX(Settings!$C$2:$C$8,P221))))</f>
        <v/>
      </c>
      <c r="K221" s="35">
        <f>IF(A221="",IF(B221&lt;&gt;"","Add date / أدخل تاريخ الاستفسار",""),IF(G221="","Set status / اختر الحالة",IF(P221="","Check status / راجع الحالة",IF(COUNT(INDEX(Settings!$C$2:$C$8,P221))=0,"Closed / مغلق",IF(AND(INDEX(Settings!$D$2:$D$8,P221)="H",H221=""),"Add last follow-up date / أدخل تاريخ آخر متابعة",IF(J221&lt;TODAY(),"OVERDUE / متأخر",IF(J221=TODAY(),"DUE TODAY / مستحق اليوم","Upcoming / قادم")))))))</f>
        <v/>
      </c>
      <c r="L221" s="36">
        <f>IF(P221="","",INDEX(Settings!$B$2:$B$8,P221))</f>
        <v/>
      </c>
      <c r="M221" s="37">
        <f>IF(OR(P221="",J221=""),"",IFERROR(SUBSTITUTE(SUBSTITUTE(INDEX(Templates!$C$2:$C$5,INDEX(Settings!$E$2:$E$8,P221)),"[Name]",B221),"[service]",D221),"Check template / راجع القالب"))</f>
        <v/>
      </c>
      <c r="N221" s="38">
        <f>IF(OR(P221="",J221=""),"",IFERROR(SUBSTITUTE(SUBSTITUTE(INDEX(Templates!$D$2:$D$5,INDEX(Settings!$E$2:$E$8,P221)),"[Name]",B221),"[service]",D221),"Check template / راجع القالب"))</f>
        <v/>
      </c>
      <c r="O221">
        <f>IF(OR(P221="",A221=""),"",IF(J221&lt;&gt;"",J221+ROW()/100000,IF(COUNT(INDEX(Settings!$C$2:$C$8,P221))=0,"",A221+ROW()/100000)))</f>
        <v/>
      </c>
      <c r="P221">
        <f>IF(OR(A221="",G221=""),"",IFERROR(MATCH(G221,Settings!$A$2:$A$8,0),""))</f>
        <v/>
      </c>
    </row>
    <row r="222">
      <c r="A222" s="30" t="n"/>
      <c r="B222" s="31" t="n"/>
      <c r="C222" s="31" t="n"/>
      <c r="D222" s="31" t="n"/>
      <c r="E222" s="31" t="n"/>
      <c r="F222" s="32" t="n"/>
      <c r="G222" s="31" t="n"/>
      <c r="H222" s="30" t="n"/>
      <c r="I222" s="33">
        <f>IF(A222="","",MAX(0,TODAY()-A222))</f>
        <v/>
      </c>
      <c r="J222" s="34">
        <f>IF(OR(P222="",A222=""),"",IF(COUNT(INDEX(Settings!$C$2:$C$8,P222))=0,"",IF(AND(INDEX(Settings!$D$2:$D$8,P222)="H",H222=""),"",IF(INDEX(Settings!$D$2:$D$8,P222)="A",A222,IF(INDEX(Settings!$D$2:$D$8,P222)="HA",IF(H222="",A222,H222),H222))+INDEX(Settings!$C$2:$C$8,P222))))</f>
        <v/>
      </c>
      <c r="K222" s="35">
        <f>IF(A222="",IF(B222&lt;&gt;"","Add date / أدخل تاريخ الاستفسار",""),IF(G222="","Set status / اختر الحالة",IF(P222="","Check status / راجع الحالة",IF(COUNT(INDEX(Settings!$C$2:$C$8,P222))=0,"Closed / مغلق",IF(AND(INDEX(Settings!$D$2:$D$8,P222)="H",H222=""),"Add last follow-up date / أدخل تاريخ آخر متابعة",IF(J222&lt;TODAY(),"OVERDUE / متأخر",IF(J222=TODAY(),"DUE TODAY / مستحق اليوم","Upcoming / قادم")))))))</f>
        <v/>
      </c>
      <c r="L222" s="36">
        <f>IF(P222="","",INDEX(Settings!$B$2:$B$8,P222))</f>
        <v/>
      </c>
      <c r="M222" s="37">
        <f>IF(OR(P222="",J222=""),"",IFERROR(SUBSTITUTE(SUBSTITUTE(INDEX(Templates!$C$2:$C$5,INDEX(Settings!$E$2:$E$8,P222)),"[Name]",B222),"[service]",D222),"Check template / راجع القالب"))</f>
        <v/>
      </c>
      <c r="N222" s="38">
        <f>IF(OR(P222="",J222=""),"",IFERROR(SUBSTITUTE(SUBSTITUTE(INDEX(Templates!$D$2:$D$5,INDEX(Settings!$E$2:$E$8,P222)),"[Name]",B222),"[service]",D222),"Check template / راجع القالب"))</f>
        <v/>
      </c>
      <c r="O222">
        <f>IF(OR(P222="",A222=""),"",IF(J222&lt;&gt;"",J222+ROW()/100000,IF(COUNT(INDEX(Settings!$C$2:$C$8,P222))=0,"",A222+ROW()/100000)))</f>
        <v/>
      </c>
      <c r="P222">
        <f>IF(OR(A222="",G222=""),"",IFERROR(MATCH(G222,Settings!$A$2:$A$8,0),""))</f>
        <v/>
      </c>
    </row>
    <row r="223">
      <c r="A223" s="30" t="n"/>
      <c r="B223" s="31" t="n"/>
      <c r="C223" s="31" t="n"/>
      <c r="D223" s="31" t="n"/>
      <c r="E223" s="31" t="n"/>
      <c r="F223" s="32" t="n"/>
      <c r="G223" s="31" t="n"/>
      <c r="H223" s="30" t="n"/>
      <c r="I223" s="33">
        <f>IF(A223="","",MAX(0,TODAY()-A223))</f>
        <v/>
      </c>
      <c r="J223" s="34">
        <f>IF(OR(P223="",A223=""),"",IF(COUNT(INDEX(Settings!$C$2:$C$8,P223))=0,"",IF(AND(INDEX(Settings!$D$2:$D$8,P223)="H",H223=""),"",IF(INDEX(Settings!$D$2:$D$8,P223)="A",A223,IF(INDEX(Settings!$D$2:$D$8,P223)="HA",IF(H223="",A223,H223),H223))+INDEX(Settings!$C$2:$C$8,P223))))</f>
        <v/>
      </c>
      <c r="K223" s="35">
        <f>IF(A223="",IF(B223&lt;&gt;"","Add date / أدخل تاريخ الاستفسار",""),IF(G223="","Set status / اختر الحالة",IF(P223="","Check status / راجع الحالة",IF(COUNT(INDEX(Settings!$C$2:$C$8,P223))=0,"Closed / مغلق",IF(AND(INDEX(Settings!$D$2:$D$8,P223)="H",H223=""),"Add last follow-up date / أدخل تاريخ آخر متابعة",IF(J223&lt;TODAY(),"OVERDUE / متأخر",IF(J223=TODAY(),"DUE TODAY / مستحق اليوم","Upcoming / قادم")))))))</f>
        <v/>
      </c>
      <c r="L223" s="36">
        <f>IF(P223="","",INDEX(Settings!$B$2:$B$8,P223))</f>
        <v/>
      </c>
      <c r="M223" s="37">
        <f>IF(OR(P223="",J223=""),"",IFERROR(SUBSTITUTE(SUBSTITUTE(INDEX(Templates!$C$2:$C$5,INDEX(Settings!$E$2:$E$8,P223)),"[Name]",B223),"[service]",D223),"Check template / راجع القالب"))</f>
        <v/>
      </c>
      <c r="N223" s="38">
        <f>IF(OR(P223="",J223=""),"",IFERROR(SUBSTITUTE(SUBSTITUTE(INDEX(Templates!$D$2:$D$5,INDEX(Settings!$E$2:$E$8,P223)),"[Name]",B223),"[service]",D223),"Check template / راجع القالب"))</f>
        <v/>
      </c>
      <c r="O223">
        <f>IF(OR(P223="",A223=""),"",IF(J223&lt;&gt;"",J223+ROW()/100000,IF(COUNT(INDEX(Settings!$C$2:$C$8,P223))=0,"",A223+ROW()/100000)))</f>
        <v/>
      </c>
      <c r="P223">
        <f>IF(OR(A223="",G223=""),"",IFERROR(MATCH(G223,Settings!$A$2:$A$8,0),""))</f>
        <v/>
      </c>
    </row>
    <row r="224">
      <c r="A224" s="30" t="n"/>
      <c r="B224" s="31" t="n"/>
      <c r="C224" s="31" t="n"/>
      <c r="D224" s="31" t="n"/>
      <c r="E224" s="31" t="n"/>
      <c r="F224" s="32" t="n"/>
      <c r="G224" s="31" t="n"/>
      <c r="H224" s="30" t="n"/>
      <c r="I224" s="33">
        <f>IF(A224="","",MAX(0,TODAY()-A224))</f>
        <v/>
      </c>
      <c r="J224" s="34">
        <f>IF(OR(P224="",A224=""),"",IF(COUNT(INDEX(Settings!$C$2:$C$8,P224))=0,"",IF(AND(INDEX(Settings!$D$2:$D$8,P224)="H",H224=""),"",IF(INDEX(Settings!$D$2:$D$8,P224)="A",A224,IF(INDEX(Settings!$D$2:$D$8,P224)="HA",IF(H224="",A224,H224),H224))+INDEX(Settings!$C$2:$C$8,P224))))</f>
        <v/>
      </c>
      <c r="K224" s="35">
        <f>IF(A224="",IF(B224&lt;&gt;"","Add date / أدخل تاريخ الاستفسار",""),IF(G224="","Set status / اختر الحالة",IF(P224="","Check status / راجع الحالة",IF(COUNT(INDEX(Settings!$C$2:$C$8,P224))=0,"Closed / مغلق",IF(AND(INDEX(Settings!$D$2:$D$8,P224)="H",H224=""),"Add last follow-up date / أدخل تاريخ آخر متابعة",IF(J224&lt;TODAY(),"OVERDUE / متأخر",IF(J224=TODAY(),"DUE TODAY / مستحق اليوم","Upcoming / قادم")))))))</f>
        <v/>
      </c>
      <c r="L224" s="36">
        <f>IF(P224="","",INDEX(Settings!$B$2:$B$8,P224))</f>
        <v/>
      </c>
      <c r="M224" s="37">
        <f>IF(OR(P224="",J224=""),"",IFERROR(SUBSTITUTE(SUBSTITUTE(INDEX(Templates!$C$2:$C$5,INDEX(Settings!$E$2:$E$8,P224)),"[Name]",B224),"[service]",D224),"Check template / راجع القالب"))</f>
        <v/>
      </c>
      <c r="N224" s="38">
        <f>IF(OR(P224="",J224=""),"",IFERROR(SUBSTITUTE(SUBSTITUTE(INDEX(Templates!$D$2:$D$5,INDEX(Settings!$E$2:$E$8,P224)),"[Name]",B224),"[service]",D224),"Check template / راجع القالب"))</f>
        <v/>
      </c>
      <c r="O224">
        <f>IF(OR(P224="",A224=""),"",IF(J224&lt;&gt;"",J224+ROW()/100000,IF(COUNT(INDEX(Settings!$C$2:$C$8,P224))=0,"",A224+ROW()/100000)))</f>
        <v/>
      </c>
      <c r="P224">
        <f>IF(OR(A224="",G224=""),"",IFERROR(MATCH(G224,Settings!$A$2:$A$8,0),""))</f>
        <v/>
      </c>
    </row>
    <row r="225">
      <c r="A225" s="30" t="n"/>
      <c r="B225" s="31" t="n"/>
      <c r="C225" s="31" t="n"/>
      <c r="D225" s="31" t="n"/>
      <c r="E225" s="31" t="n"/>
      <c r="F225" s="32" t="n"/>
      <c r="G225" s="31" t="n"/>
      <c r="H225" s="30" t="n"/>
      <c r="I225" s="33">
        <f>IF(A225="","",MAX(0,TODAY()-A225))</f>
        <v/>
      </c>
      <c r="J225" s="34">
        <f>IF(OR(P225="",A225=""),"",IF(COUNT(INDEX(Settings!$C$2:$C$8,P225))=0,"",IF(AND(INDEX(Settings!$D$2:$D$8,P225)="H",H225=""),"",IF(INDEX(Settings!$D$2:$D$8,P225)="A",A225,IF(INDEX(Settings!$D$2:$D$8,P225)="HA",IF(H225="",A225,H225),H225))+INDEX(Settings!$C$2:$C$8,P225))))</f>
        <v/>
      </c>
      <c r="K225" s="35">
        <f>IF(A225="",IF(B225&lt;&gt;"","Add date / أدخل تاريخ الاستفسار",""),IF(G225="","Set status / اختر الحالة",IF(P225="","Check status / راجع الحالة",IF(COUNT(INDEX(Settings!$C$2:$C$8,P225))=0,"Closed / مغلق",IF(AND(INDEX(Settings!$D$2:$D$8,P225)="H",H225=""),"Add last follow-up date / أدخل تاريخ آخر متابعة",IF(J225&lt;TODAY(),"OVERDUE / متأخر",IF(J225=TODAY(),"DUE TODAY / مستحق اليوم","Upcoming / قادم")))))))</f>
        <v/>
      </c>
      <c r="L225" s="36">
        <f>IF(P225="","",INDEX(Settings!$B$2:$B$8,P225))</f>
        <v/>
      </c>
      <c r="M225" s="37">
        <f>IF(OR(P225="",J225=""),"",IFERROR(SUBSTITUTE(SUBSTITUTE(INDEX(Templates!$C$2:$C$5,INDEX(Settings!$E$2:$E$8,P225)),"[Name]",B225),"[service]",D225),"Check template / راجع القالب"))</f>
        <v/>
      </c>
      <c r="N225" s="38">
        <f>IF(OR(P225="",J225=""),"",IFERROR(SUBSTITUTE(SUBSTITUTE(INDEX(Templates!$D$2:$D$5,INDEX(Settings!$E$2:$E$8,P225)),"[Name]",B225),"[service]",D225),"Check template / راجع القالب"))</f>
        <v/>
      </c>
      <c r="O225">
        <f>IF(OR(P225="",A225=""),"",IF(J225&lt;&gt;"",J225+ROW()/100000,IF(COUNT(INDEX(Settings!$C$2:$C$8,P225))=0,"",A225+ROW()/100000)))</f>
        <v/>
      </c>
      <c r="P225">
        <f>IF(OR(A225="",G225=""),"",IFERROR(MATCH(G225,Settings!$A$2:$A$8,0),""))</f>
        <v/>
      </c>
    </row>
    <row r="226">
      <c r="A226" s="30" t="n"/>
      <c r="B226" s="31" t="n"/>
      <c r="C226" s="31" t="n"/>
      <c r="D226" s="31" t="n"/>
      <c r="E226" s="31" t="n"/>
      <c r="F226" s="32" t="n"/>
      <c r="G226" s="31" t="n"/>
      <c r="H226" s="30" t="n"/>
      <c r="I226" s="33">
        <f>IF(A226="","",MAX(0,TODAY()-A226))</f>
        <v/>
      </c>
      <c r="J226" s="34">
        <f>IF(OR(P226="",A226=""),"",IF(COUNT(INDEX(Settings!$C$2:$C$8,P226))=0,"",IF(AND(INDEX(Settings!$D$2:$D$8,P226)="H",H226=""),"",IF(INDEX(Settings!$D$2:$D$8,P226)="A",A226,IF(INDEX(Settings!$D$2:$D$8,P226)="HA",IF(H226="",A226,H226),H226))+INDEX(Settings!$C$2:$C$8,P226))))</f>
        <v/>
      </c>
      <c r="K226" s="35">
        <f>IF(A226="",IF(B226&lt;&gt;"","Add date / أدخل تاريخ الاستفسار",""),IF(G226="","Set status / اختر الحالة",IF(P226="","Check status / راجع الحالة",IF(COUNT(INDEX(Settings!$C$2:$C$8,P226))=0,"Closed / مغلق",IF(AND(INDEX(Settings!$D$2:$D$8,P226)="H",H226=""),"Add last follow-up date / أدخل تاريخ آخر متابعة",IF(J226&lt;TODAY(),"OVERDUE / متأخر",IF(J226=TODAY(),"DUE TODAY / مستحق اليوم","Upcoming / قادم")))))))</f>
        <v/>
      </c>
      <c r="L226" s="36">
        <f>IF(P226="","",INDEX(Settings!$B$2:$B$8,P226))</f>
        <v/>
      </c>
      <c r="M226" s="37">
        <f>IF(OR(P226="",J226=""),"",IFERROR(SUBSTITUTE(SUBSTITUTE(INDEX(Templates!$C$2:$C$5,INDEX(Settings!$E$2:$E$8,P226)),"[Name]",B226),"[service]",D226),"Check template / راجع القالب"))</f>
        <v/>
      </c>
      <c r="N226" s="38">
        <f>IF(OR(P226="",J226=""),"",IFERROR(SUBSTITUTE(SUBSTITUTE(INDEX(Templates!$D$2:$D$5,INDEX(Settings!$E$2:$E$8,P226)),"[Name]",B226),"[service]",D226),"Check template / راجع القالب"))</f>
        <v/>
      </c>
      <c r="O226">
        <f>IF(OR(P226="",A226=""),"",IF(J226&lt;&gt;"",J226+ROW()/100000,IF(COUNT(INDEX(Settings!$C$2:$C$8,P226))=0,"",A226+ROW()/100000)))</f>
        <v/>
      </c>
      <c r="P226">
        <f>IF(OR(A226="",G226=""),"",IFERROR(MATCH(G226,Settings!$A$2:$A$8,0),""))</f>
        <v/>
      </c>
    </row>
    <row r="227">
      <c r="A227" s="30" t="n"/>
      <c r="B227" s="31" t="n"/>
      <c r="C227" s="31" t="n"/>
      <c r="D227" s="31" t="n"/>
      <c r="E227" s="31" t="n"/>
      <c r="F227" s="32" t="n"/>
      <c r="G227" s="31" t="n"/>
      <c r="H227" s="30" t="n"/>
      <c r="I227" s="33">
        <f>IF(A227="","",MAX(0,TODAY()-A227))</f>
        <v/>
      </c>
      <c r="J227" s="34">
        <f>IF(OR(P227="",A227=""),"",IF(COUNT(INDEX(Settings!$C$2:$C$8,P227))=0,"",IF(AND(INDEX(Settings!$D$2:$D$8,P227)="H",H227=""),"",IF(INDEX(Settings!$D$2:$D$8,P227)="A",A227,IF(INDEX(Settings!$D$2:$D$8,P227)="HA",IF(H227="",A227,H227),H227))+INDEX(Settings!$C$2:$C$8,P227))))</f>
        <v/>
      </c>
      <c r="K227" s="35">
        <f>IF(A227="",IF(B227&lt;&gt;"","Add date / أدخل تاريخ الاستفسار",""),IF(G227="","Set status / اختر الحالة",IF(P227="","Check status / راجع الحالة",IF(COUNT(INDEX(Settings!$C$2:$C$8,P227))=0,"Closed / مغلق",IF(AND(INDEX(Settings!$D$2:$D$8,P227)="H",H227=""),"Add last follow-up date / أدخل تاريخ آخر متابعة",IF(J227&lt;TODAY(),"OVERDUE / متأخر",IF(J227=TODAY(),"DUE TODAY / مستحق اليوم","Upcoming / قادم")))))))</f>
        <v/>
      </c>
      <c r="L227" s="36">
        <f>IF(P227="","",INDEX(Settings!$B$2:$B$8,P227))</f>
        <v/>
      </c>
      <c r="M227" s="37">
        <f>IF(OR(P227="",J227=""),"",IFERROR(SUBSTITUTE(SUBSTITUTE(INDEX(Templates!$C$2:$C$5,INDEX(Settings!$E$2:$E$8,P227)),"[Name]",B227),"[service]",D227),"Check template / راجع القالب"))</f>
        <v/>
      </c>
      <c r="N227" s="38">
        <f>IF(OR(P227="",J227=""),"",IFERROR(SUBSTITUTE(SUBSTITUTE(INDEX(Templates!$D$2:$D$5,INDEX(Settings!$E$2:$E$8,P227)),"[Name]",B227),"[service]",D227),"Check template / راجع القالب"))</f>
        <v/>
      </c>
      <c r="O227">
        <f>IF(OR(P227="",A227=""),"",IF(J227&lt;&gt;"",J227+ROW()/100000,IF(COUNT(INDEX(Settings!$C$2:$C$8,P227))=0,"",A227+ROW()/100000)))</f>
        <v/>
      </c>
      <c r="P227">
        <f>IF(OR(A227="",G227=""),"",IFERROR(MATCH(G227,Settings!$A$2:$A$8,0),""))</f>
        <v/>
      </c>
    </row>
    <row r="228">
      <c r="A228" s="30" t="n"/>
      <c r="B228" s="31" t="n"/>
      <c r="C228" s="31" t="n"/>
      <c r="D228" s="31" t="n"/>
      <c r="E228" s="31" t="n"/>
      <c r="F228" s="32" t="n"/>
      <c r="G228" s="31" t="n"/>
      <c r="H228" s="30" t="n"/>
      <c r="I228" s="33">
        <f>IF(A228="","",MAX(0,TODAY()-A228))</f>
        <v/>
      </c>
      <c r="J228" s="34">
        <f>IF(OR(P228="",A228=""),"",IF(COUNT(INDEX(Settings!$C$2:$C$8,P228))=0,"",IF(AND(INDEX(Settings!$D$2:$D$8,P228)="H",H228=""),"",IF(INDEX(Settings!$D$2:$D$8,P228)="A",A228,IF(INDEX(Settings!$D$2:$D$8,P228)="HA",IF(H228="",A228,H228),H228))+INDEX(Settings!$C$2:$C$8,P228))))</f>
        <v/>
      </c>
      <c r="K228" s="35">
        <f>IF(A228="",IF(B228&lt;&gt;"","Add date / أدخل تاريخ الاستفسار",""),IF(G228="","Set status / اختر الحالة",IF(P228="","Check status / راجع الحالة",IF(COUNT(INDEX(Settings!$C$2:$C$8,P228))=0,"Closed / مغلق",IF(AND(INDEX(Settings!$D$2:$D$8,P228)="H",H228=""),"Add last follow-up date / أدخل تاريخ آخر متابعة",IF(J228&lt;TODAY(),"OVERDUE / متأخر",IF(J228=TODAY(),"DUE TODAY / مستحق اليوم","Upcoming / قادم")))))))</f>
        <v/>
      </c>
      <c r="L228" s="36">
        <f>IF(P228="","",INDEX(Settings!$B$2:$B$8,P228))</f>
        <v/>
      </c>
      <c r="M228" s="37">
        <f>IF(OR(P228="",J228=""),"",IFERROR(SUBSTITUTE(SUBSTITUTE(INDEX(Templates!$C$2:$C$5,INDEX(Settings!$E$2:$E$8,P228)),"[Name]",B228),"[service]",D228),"Check template / راجع القالب"))</f>
        <v/>
      </c>
      <c r="N228" s="38">
        <f>IF(OR(P228="",J228=""),"",IFERROR(SUBSTITUTE(SUBSTITUTE(INDEX(Templates!$D$2:$D$5,INDEX(Settings!$E$2:$E$8,P228)),"[Name]",B228),"[service]",D228),"Check template / راجع القالب"))</f>
        <v/>
      </c>
      <c r="O228">
        <f>IF(OR(P228="",A228=""),"",IF(J228&lt;&gt;"",J228+ROW()/100000,IF(COUNT(INDEX(Settings!$C$2:$C$8,P228))=0,"",A228+ROW()/100000)))</f>
        <v/>
      </c>
      <c r="P228">
        <f>IF(OR(A228="",G228=""),"",IFERROR(MATCH(G228,Settings!$A$2:$A$8,0),""))</f>
        <v/>
      </c>
    </row>
    <row r="229">
      <c r="A229" s="30" t="n"/>
      <c r="B229" s="31" t="n"/>
      <c r="C229" s="31" t="n"/>
      <c r="D229" s="31" t="n"/>
      <c r="E229" s="31" t="n"/>
      <c r="F229" s="32" t="n"/>
      <c r="G229" s="31" t="n"/>
      <c r="H229" s="30" t="n"/>
      <c r="I229" s="33">
        <f>IF(A229="","",MAX(0,TODAY()-A229))</f>
        <v/>
      </c>
      <c r="J229" s="34">
        <f>IF(OR(P229="",A229=""),"",IF(COUNT(INDEX(Settings!$C$2:$C$8,P229))=0,"",IF(AND(INDEX(Settings!$D$2:$D$8,P229)="H",H229=""),"",IF(INDEX(Settings!$D$2:$D$8,P229)="A",A229,IF(INDEX(Settings!$D$2:$D$8,P229)="HA",IF(H229="",A229,H229),H229))+INDEX(Settings!$C$2:$C$8,P229))))</f>
        <v/>
      </c>
      <c r="K229" s="35">
        <f>IF(A229="",IF(B229&lt;&gt;"","Add date / أدخل تاريخ الاستفسار",""),IF(G229="","Set status / اختر الحالة",IF(P229="","Check status / راجع الحالة",IF(COUNT(INDEX(Settings!$C$2:$C$8,P229))=0,"Closed / مغلق",IF(AND(INDEX(Settings!$D$2:$D$8,P229)="H",H229=""),"Add last follow-up date / أدخل تاريخ آخر متابعة",IF(J229&lt;TODAY(),"OVERDUE / متأخر",IF(J229=TODAY(),"DUE TODAY / مستحق اليوم","Upcoming / قادم")))))))</f>
        <v/>
      </c>
      <c r="L229" s="36">
        <f>IF(P229="","",INDEX(Settings!$B$2:$B$8,P229))</f>
        <v/>
      </c>
      <c r="M229" s="37">
        <f>IF(OR(P229="",J229=""),"",IFERROR(SUBSTITUTE(SUBSTITUTE(INDEX(Templates!$C$2:$C$5,INDEX(Settings!$E$2:$E$8,P229)),"[Name]",B229),"[service]",D229),"Check template / راجع القالب"))</f>
        <v/>
      </c>
      <c r="N229" s="38">
        <f>IF(OR(P229="",J229=""),"",IFERROR(SUBSTITUTE(SUBSTITUTE(INDEX(Templates!$D$2:$D$5,INDEX(Settings!$E$2:$E$8,P229)),"[Name]",B229),"[service]",D229),"Check template / راجع القالب"))</f>
        <v/>
      </c>
      <c r="O229">
        <f>IF(OR(P229="",A229=""),"",IF(J229&lt;&gt;"",J229+ROW()/100000,IF(COUNT(INDEX(Settings!$C$2:$C$8,P229))=0,"",A229+ROW()/100000)))</f>
        <v/>
      </c>
      <c r="P229">
        <f>IF(OR(A229="",G229=""),"",IFERROR(MATCH(G229,Settings!$A$2:$A$8,0),""))</f>
        <v/>
      </c>
    </row>
    <row r="230">
      <c r="A230" s="30" t="n"/>
      <c r="B230" s="31" t="n"/>
      <c r="C230" s="31" t="n"/>
      <c r="D230" s="31" t="n"/>
      <c r="E230" s="31" t="n"/>
      <c r="F230" s="32" t="n"/>
      <c r="G230" s="31" t="n"/>
      <c r="H230" s="30" t="n"/>
      <c r="I230" s="33">
        <f>IF(A230="","",MAX(0,TODAY()-A230))</f>
        <v/>
      </c>
      <c r="J230" s="34">
        <f>IF(OR(P230="",A230=""),"",IF(COUNT(INDEX(Settings!$C$2:$C$8,P230))=0,"",IF(AND(INDEX(Settings!$D$2:$D$8,P230)="H",H230=""),"",IF(INDEX(Settings!$D$2:$D$8,P230)="A",A230,IF(INDEX(Settings!$D$2:$D$8,P230)="HA",IF(H230="",A230,H230),H230))+INDEX(Settings!$C$2:$C$8,P230))))</f>
        <v/>
      </c>
      <c r="K230" s="35">
        <f>IF(A230="",IF(B230&lt;&gt;"","Add date / أدخل تاريخ الاستفسار",""),IF(G230="","Set status / اختر الحالة",IF(P230="","Check status / راجع الحالة",IF(COUNT(INDEX(Settings!$C$2:$C$8,P230))=0,"Closed / مغلق",IF(AND(INDEX(Settings!$D$2:$D$8,P230)="H",H230=""),"Add last follow-up date / أدخل تاريخ آخر متابعة",IF(J230&lt;TODAY(),"OVERDUE / متأخر",IF(J230=TODAY(),"DUE TODAY / مستحق اليوم","Upcoming / قادم")))))))</f>
        <v/>
      </c>
      <c r="L230" s="36">
        <f>IF(P230="","",INDEX(Settings!$B$2:$B$8,P230))</f>
        <v/>
      </c>
      <c r="M230" s="37">
        <f>IF(OR(P230="",J230=""),"",IFERROR(SUBSTITUTE(SUBSTITUTE(INDEX(Templates!$C$2:$C$5,INDEX(Settings!$E$2:$E$8,P230)),"[Name]",B230),"[service]",D230),"Check template / راجع القالب"))</f>
        <v/>
      </c>
      <c r="N230" s="38">
        <f>IF(OR(P230="",J230=""),"",IFERROR(SUBSTITUTE(SUBSTITUTE(INDEX(Templates!$D$2:$D$5,INDEX(Settings!$E$2:$E$8,P230)),"[Name]",B230),"[service]",D230),"Check template / راجع القالب"))</f>
        <v/>
      </c>
      <c r="O230">
        <f>IF(OR(P230="",A230=""),"",IF(J230&lt;&gt;"",J230+ROW()/100000,IF(COUNT(INDEX(Settings!$C$2:$C$8,P230))=0,"",A230+ROW()/100000)))</f>
        <v/>
      </c>
      <c r="P230">
        <f>IF(OR(A230="",G230=""),"",IFERROR(MATCH(G230,Settings!$A$2:$A$8,0),""))</f>
        <v/>
      </c>
    </row>
    <row r="231">
      <c r="A231" s="30" t="n"/>
      <c r="B231" s="31" t="n"/>
      <c r="C231" s="31" t="n"/>
      <c r="D231" s="31" t="n"/>
      <c r="E231" s="31" t="n"/>
      <c r="F231" s="32" t="n"/>
      <c r="G231" s="31" t="n"/>
      <c r="H231" s="30" t="n"/>
      <c r="I231" s="33">
        <f>IF(A231="","",MAX(0,TODAY()-A231))</f>
        <v/>
      </c>
      <c r="J231" s="34">
        <f>IF(OR(P231="",A231=""),"",IF(COUNT(INDEX(Settings!$C$2:$C$8,P231))=0,"",IF(AND(INDEX(Settings!$D$2:$D$8,P231)="H",H231=""),"",IF(INDEX(Settings!$D$2:$D$8,P231)="A",A231,IF(INDEX(Settings!$D$2:$D$8,P231)="HA",IF(H231="",A231,H231),H231))+INDEX(Settings!$C$2:$C$8,P231))))</f>
        <v/>
      </c>
      <c r="K231" s="35">
        <f>IF(A231="",IF(B231&lt;&gt;"","Add date / أدخل تاريخ الاستفسار",""),IF(G231="","Set status / اختر الحالة",IF(P231="","Check status / راجع الحالة",IF(COUNT(INDEX(Settings!$C$2:$C$8,P231))=0,"Closed / مغلق",IF(AND(INDEX(Settings!$D$2:$D$8,P231)="H",H231=""),"Add last follow-up date / أدخل تاريخ آخر متابعة",IF(J231&lt;TODAY(),"OVERDUE / متأخر",IF(J231=TODAY(),"DUE TODAY / مستحق اليوم","Upcoming / قادم")))))))</f>
        <v/>
      </c>
      <c r="L231" s="36">
        <f>IF(P231="","",INDEX(Settings!$B$2:$B$8,P231))</f>
        <v/>
      </c>
      <c r="M231" s="37">
        <f>IF(OR(P231="",J231=""),"",IFERROR(SUBSTITUTE(SUBSTITUTE(INDEX(Templates!$C$2:$C$5,INDEX(Settings!$E$2:$E$8,P231)),"[Name]",B231),"[service]",D231),"Check template / راجع القالب"))</f>
        <v/>
      </c>
      <c r="N231" s="38">
        <f>IF(OR(P231="",J231=""),"",IFERROR(SUBSTITUTE(SUBSTITUTE(INDEX(Templates!$D$2:$D$5,INDEX(Settings!$E$2:$E$8,P231)),"[Name]",B231),"[service]",D231),"Check template / راجع القالب"))</f>
        <v/>
      </c>
      <c r="O231">
        <f>IF(OR(P231="",A231=""),"",IF(J231&lt;&gt;"",J231+ROW()/100000,IF(COUNT(INDEX(Settings!$C$2:$C$8,P231))=0,"",A231+ROW()/100000)))</f>
        <v/>
      </c>
      <c r="P231">
        <f>IF(OR(A231="",G231=""),"",IFERROR(MATCH(G231,Settings!$A$2:$A$8,0),""))</f>
        <v/>
      </c>
    </row>
    <row r="232">
      <c r="A232" s="30" t="n"/>
      <c r="B232" s="31" t="n"/>
      <c r="C232" s="31" t="n"/>
      <c r="D232" s="31" t="n"/>
      <c r="E232" s="31" t="n"/>
      <c r="F232" s="32" t="n"/>
      <c r="G232" s="31" t="n"/>
      <c r="H232" s="30" t="n"/>
      <c r="I232" s="33">
        <f>IF(A232="","",MAX(0,TODAY()-A232))</f>
        <v/>
      </c>
      <c r="J232" s="34">
        <f>IF(OR(P232="",A232=""),"",IF(COUNT(INDEX(Settings!$C$2:$C$8,P232))=0,"",IF(AND(INDEX(Settings!$D$2:$D$8,P232)="H",H232=""),"",IF(INDEX(Settings!$D$2:$D$8,P232)="A",A232,IF(INDEX(Settings!$D$2:$D$8,P232)="HA",IF(H232="",A232,H232),H232))+INDEX(Settings!$C$2:$C$8,P232))))</f>
        <v/>
      </c>
      <c r="K232" s="35">
        <f>IF(A232="",IF(B232&lt;&gt;"","Add date / أدخل تاريخ الاستفسار",""),IF(G232="","Set status / اختر الحالة",IF(P232="","Check status / راجع الحالة",IF(COUNT(INDEX(Settings!$C$2:$C$8,P232))=0,"Closed / مغلق",IF(AND(INDEX(Settings!$D$2:$D$8,P232)="H",H232=""),"Add last follow-up date / أدخل تاريخ آخر متابعة",IF(J232&lt;TODAY(),"OVERDUE / متأخر",IF(J232=TODAY(),"DUE TODAY / مستحق اليوم","Upcoming / قادم")))))))</f>
        <v/>
      </c>
      <c r="L232" s="36">
        <f>IF(P232="","",INDEX(Settings!$B$2:$B$8,P232))</f>
        <v/>
      </c>
      <c r="M232" s="37">
        <f>IF(OR(P232="",J232=""),"",IFERROR(SUBSTITUTE(SUBSTITUTE(INDEX(Templates!$C$2:$C$5,INDEX(Settings!$E$2:$E$8,P232)),"[Name]",B232),"[service]",D232),"Check template / راجع القالب"))</f>
        <v/>
      </c>
      <c r="N232" s="38">
        <f>IF(OR(P232="",J232=""),"",IFERROR(SUBSTITUTE(SUBSTITUTE(INDEX(Templates!$D$2:$D$5,INDEX(Settings!$E$2:$E$8,P232)),"[Name]",B232),"[service]",D232),"Check template / راجع القالب"))</f>
        <v/>
      </c>
      <c r="O232">
        <f>IF(OR(P232="",A232=""),"",IF(J232&lt;&gt;"",J232+ROW()/100000,IF(COUNT(INDEX(Settings!$C$2:$C$8,P232))=0,"",A232+ROW()/100000)))</f>
        <v/>
      </c>
      <c r="P232">
        <f>IF(OR(A232="",G232=""),"",IFERROR(MATCH(G232,Settings!$A$2:$A$8,0),""))</f>
        <v/>
      </c>
    </row>
    <row r="233">
      <c r="A233" s="30" t="n"/>
      <c r="B233" s="31" t="n"/>
      <c r="C233" s="31" t="n"/>
      <c r="D233" s="31" t="n"/>
      <c r="E233" s="31" t="n"/>
      <c r="F233" s="32" t="n"/>
      <c r="G233" s="31" t="n"/>
      <c r="H233" s="30" t="n"/>
      <c r="I233" s="33">
        <f>IF(A233="","",MAX(0,TODAY()-A233))</f>
        <v/>
      </c>
      <c r="J233" s="34">
        <f>IF(OR(P233="",A233=""),"",IF(COUNT(INDEX(Settings!$C$2:$C$8,P233))=0,"",IF(AND(INDEX(Settings!$D$2:$D$8,P233)="H",H233=""),"",IF(INDEX(Settings!$D$2:$D$8,P233)="A",A233,IF(INDEX(Settings!$D$2:$D$8,P233)="HA",IF(H233="",A233,H233),H233))+INDEX(Settings!$C$2:$C$8,P233))))</f>
        <v/>
      </c>
      <c r="K233" s="35">
        <f>IF(A233="",IF(B233&lt;&gt;"","Add date / أدخل تاريخ الاستفسار",""),IF(G233="","Set status / اختر الحالة",IF(P233="","Check status / راجع الحالة",IF(COUNT(INDEX(Settings!$C$2:$C$8,P233))=0,"Closed / مغلق",IF(AND(INDEX(Settings!$D$2:$D$8,P233)="H",H233=""),"Add last follow-up date / أدخل تاريخ آخر متابعة",IF(J233&lt;TODAY(),"OVERDUE / متأخر",IF(J233=TODAY(),"DUE TODAY / مستحق اليوم","Upcoming / قادم")))))))</f>
        <v/>
      </c>
      <c r="L233" s="36">
        <f>IF(P233="","",INDEX(Settings!$B$2:$B$8,P233))</f>
        <v/>
      </c>
      <c r="M233" s="37">
        <f>IF(OR(P233="",J233=""),"",IFERROR(SUBSTITUTE(SUBSTITUTE(INDEX(Templates!$C$2:$C$5,INDEX(Settings!$E$2:$E$8,P233)),"[Name]",B233),"[service]",D233),"Check template / راجع القالب"))</f>
        <v/>
      </c>
      <c r="N233" s="38">
        <f>IF(OR(P233="",J233=""),"",IFERROR(SUBSTITUTE(SUBSTITUTE(INDEX(Templates!$D$2:$D$5,INDEX(Settings!$E$2:$E$8,P233)),"[Name]",B233),"[service]",D233),"Check template / راجع القالب"))</f>
        <v/>
      </c>
      <c r="O233">
        <f>IF(OR(P233="",A233=""),"",IF(J233&lt;&gt;"",J233+ROW()/100000,IF(COUNT(INDEX(Settings!$C$2:$C$8,P233))=0,"",A233+ROW()/100000)))</f>
        <v/>
      </c>
      <c r="P233">
        <f>IF(OR(A233="",G233=""),"",IFERROR(MATCH(G233,Settings!$A$2:$A$8,0),""))</f>
        <v/>
      </c>
    </row>
    <row r="234">
      <c r="A234" s="30" t="n"/>
      <c r="B234" s="31" t="n"/>
      <c r="C234" s="31" t="n"/>
      <c r="D234" s="31" t="n"/>
      <c r="E234" s="31" t="n"/>
      <c r="F234" s="32" t="n"/>
      <c r="G234" s="31" t="n"/>
      <c r="H234" s="30" t="n"/>
      <c r="I234" s="33">
        <f>IF(A234="","",MAX(0,TODAY()-A234))</f>
        <v/>
      </c>
      <c r="J234" s="34">
        <f>IF(OR(P234="",A234=""),"",IF(COUNT(INDEX(Settings!$C$2:$C$8,P234))=0,"",IF(AND(INDEX(Settings!$D$2:$D$8,P234)="H",H234=""),"",IF(INDEX(Settings!$D$2:$D$8,P234)="A",A234,IF(INDEX(Settings!$D$2:$D$8,P234)="HA",IF(H234="",A234,H234),H234))+INDEX(Settings!$C$2:$C$8,P234))))</f>
        <v/>
      </c>
      <c r="K234" s="35">
        <f>IF(A234="",IF(B234&lt;&gt;"","Add date / أدخل تاريخ الاستفسار",""),IF(G234="","Set status / اختر الحالة",IF(P234="","Check status / راجع الحالة",IF(COUNT(INDEX(Settings!$C$2:$C$8,P234))=0,"Closed / مغلق",IF(AND(INDEX(Settings!$D$2:$D$8,P234)="H",H234=""),"Add last follow-up date / أدخل تاريخ آخر متابعة",IF(J234&lt;TODAY(),"OVERDUE / متأخر",IF(J234=TODAY(),"DUE TODAY / مستحق اليوم","Upcoming / قادم")))))))</f>
        <v/>
      </c>
      <c r="L234" s="36">
        <f>IF(P234="","",INDEX(Settings!$B$2:$B$8,P234))</f>
        <v/>
      </c>
      <c r="M234" s="37">
        <f>IF(OR(P234="",J234=""),"",IFERROR(SUBSTITUTE(SUBSTITUTE(INDEX(Templates!$C$2:$C$5,INDEX(Settings!$E$2:$E$8,P234)),"[Name]",B234),"[service]",D234),"Check template / راجع القالب"))</f>
        <v/>
      </c>
      <c r="N234" s="38">
        <f>IF(OR(P234="",J234=""),"",IFERROR(SUBSTITUTE(SUBSTITUTE(INDEX(Templates!$D$2:$D$5,INDEX(Settings!$E$2:$E$8,P234)),"[Name]",B234),"[service]",D234),"Check template / راجع القالب"))</f>
        <v/>
      </c>
      <c r="O234">
        <f>IF(OR(P234="",A234=""),"",IF(J234&lt;&gt;"",J234+ROW()/100000,IF(COUNT(INDEX(Settings!$C$2:$C$8,P234))=0,"",A234+ROW()/100000)))</f>
        <v/>
      </c>
      <c r="P234">
        <f>IF(OR(A234="",G234=""),"",IFERROR(MATCH(G234,Settings!$A$2:$A$8,0),""))</f>
        <v/>
      </c>
    </row>
    <row r="235">
      <c r="A235" s="30" t="n"/>
      <c r="B235" s="31" t="n"/>
      <c r="C235" s="31" t="n"/>
      <c r="D235" s="31" t="n"/>
      <c r="E235" s="31" t="n"/>
      <c r="F235" s="32" t="n"/>
      <c r="G235" s="31" t="n"/>
      <c r="H235" s="30" t="n"/>
      <c r="I235" s="33">
        <f>IF(A235="","",MAX(0,TODAY()-A235))</f>
        <v/>
      </c>
      <c r="J235" s="34">
        <f>IF(OR(P235="",A235=""),"",IF(COUNT(INDEX(Settings!$C$2:$C$8,P235))=0,"",IF(AND(INDEX(Settings!$D$2:$D$8,P235)="H",H235=""),"",IF(INDEX(Settings!$D$2:$D$8,P235)="A",A235,IF(INDEX(Settings!$D$2:$D$8,P235)="HA",IF(H235="",A235,H235),H235))+INDEX(Settings!$C$2:$C$8,P235))))</f>
        <v/>
      </c>
      <c r="K235" s="35">
        <f>IF(A235="",IF(B235&lt;&gt;"","Add date / أدخل تاريخ الاستفسار",""),IF(G235="","Set status / اختر الحالة",IF(P235="","Check status / راجع الحالة",IF(COUNT(INDEX(Settings!$C$2:$C$8,P235))=0,"Closed / مغلق",IF(AND(INDEX(Settings!$D$2:$D$8,P235)="H",H235=""),"Add last follow-up date / أدخل تاريخ آخر متابعة",IF(J235&lt;TODAY(),"OVERDUE / متأخر",IF(J235=TODAY(),"DUE TODAY / مستحق اليوم","Upcoming / قادم")))))))</f>
        <v/>
      </c>
      <c r="L235" s="36">
        <f>IF(P235="","",INDEX(Settings!$B$2:$B$8,P235))</f>
        <v/>
      </c>
      <c r="M235" s="37">
        <f>IF(OR(P235="",J235=""),"",IFERROR(SUBSTITUTE(SUBSTITUTE(INDEX(Templates!$C$2:$C$5,INDEX(Settings!$E$2:$E$8,P235)),"[Name]",B235),"[service]",D235),"Check template / راجع القالب"))</f>
        <v/>
      </c>
      <c r="N235" s="38">
        <f>IF(OR(P235="",J235=""),"",IFERROR(SUBSTITUTE(SUBSTITUTE(INDEX(Templates!$D$2:$D$5,INDEX(Settings!$E$2:$E$8,P235)),"[Name]",B235),"[service]",D235),"Check template / راجع القالب"))</f>
        <v/>
      </c>
      <c r="O235">
        <f>IF(OR(P235="",A235=""),"",IF(J235&lt;&gt;"",J235+ROW()/100000,IF(COUNT(INDEX(Settings!$C$2:$C$8,P235))=0,"",A235+ROW()/100000)))</f>
        <v/>
      </c>
      <c r="P235">
        <f>IF(OR(A235="",G235=""),"",IFERROR(MATCH(G235,Settings!$A$2:$A$8,0),""))</f>
        <v/>
      </c>
    </row>
    <row r="236">
      <c r="A236" s="30" t="n"/>
      <c r="B236" s="31" t="n"/>
      <c r="C236" s="31" t="n"/>
      <c r="D236" s="31" t="n"/>
      <c r="E236" s="31" t="n"/>
      <c r="F236" s="32" t="n"/>
      <c r="G236" s="31" t="n"/>
      <c r="H236" s="30" t="n"/>
      <c r="I236" s="33">
        <f>IF(A236="","",MAX(0,TODAY()-A236))</f>
        <v/>
      </c>
      <c r="J236" s="34">
        <f>IF(OR(P236="",A236=""),"",IF(COUNT(INDEX(Settings!$C$2:$C$8,P236))=0,"",IF(AND(INDEX(Settings!$D$2:$D$8,P236)="H",H236=""),"",IF(INDEX(Settings!$D$2:$D$8,P236)="A",A236,IF(INDEX(Settings!$D$2:$D$8,P236)="HA",IF(H236="",A236,H236),H236))+INDEX(Settings!$C$2:$C$8,P236))))</f>
        <v/>
      </c>
      <c r="K236" s="35">
        <f>IF(A236="",IF(B236&lt;&gt;"","Add date / أدخل تاريخ الاستفسار",""),IF(G236="","Set status / اختر الحالة",IF(P236="","Check status / راجع الحالة",IF(COUNT(INDEX(Settings!$C$2:$C$8,P236))=0,"Closed / مغلق",IF(AND(INDEX(Settings!$D$2:$D$8,P236)="H",H236=""),"Add last follow-up date / أدخل تاريخ آخر متابعة",IF(J236&lt;TODAY(),"OVERDUE / متأخر",IF(J236=TODAY(),"DUE TODAY / مستحق اليوم","Upcoming / قادم")))))))</f>
        <v/>
      </c>
      <c r="L236" s="36">
        <f>IF(P236="","",INDEX(Settings!$B$2:$B$8,P236))</f>
        <v/>
      </c>
      <c r="M236" s="37">
        <f>IF(OR(P236="",J236=""),"",IFERROR(SUBSTITUTE(SUBSTITUTE(INDEX(Templates!$C$2:$C$5,INDEX(Settings!$E$2:$E$8,P236)),"[Name]",B236),"[service]",D236),"Check template / راجع القالب"))</f>
        <v/>
      </c>
      <c r="N236" s="38">
        <f>IF(OR(P236="",J236=""),"",IFERROR(SUBSTITUTE(SUBSTITUTE(INDEX(Templates!$D$2:$D$5,INDEX(Settings!$E$2:$E$8,P236)),"[Name]",B236),"[service]",D236),"Check template / راجع القالب"))</f>
        <v/>
      </c>
      <c r="O236">
        <f>IF(OR(P236="",A236=""),"",IF(J236&lt;&gt;"",J236+ROW()/100000,IF(COUNT(INDEX(Settings!$C$2:$C$8,P236))=0,"",A236+ROW()/100000)))</f>
        <v/>
      </c>
      <c r="P236">
        <f>IF(OR(A236="",G236=""),"",IFERROR(MATCH(G236,Settings!$A$2:$A$8,0),""))</f>
        <v/>
      </c>
    </row>
    <row r="237">
      <c r="A237" s="30" t="n"/>
      <c r="B237" s="31" t="n"/>
      <c r="C237" s="31" t="n"/>
      <c r="D237" s="31" t="n"/>
      <c r="E237" s="31" t="n"/>
      <c r="F237" s="32" t="n"/>
      <c r="G237" s="31" t="n"/>
      <c r="H237" s="30" t="n"/>
      <c r="I237" s="33">
        <f>IF(A237="","",MAX(0,TODAY()-A237))</f>
        <v/>
      </c>
      <c r="J237" s="34">
        <f>IF(OR(P237="",A237=""),"",IF(COUNT(INDEX(Settings!$C$2:$C$8,P237))=0,"",IF(AND(INDEX(Settings!$D$2:$D$8,P237)="H",H237=""),"",IF(INDEX(Settings!$D$2:$D$8,P237)="A",A237,IF(INDEX(Settings!$D$2:$D$8,P237)="HA",IF(H237="",A237,H237),H237))+INDEX(Settings!$C$2:$C$8,P237))))</f>
        <v/>
      </c>
      <c r="K237" s="35">
        <f>IF(A237="",IF(B237&lt;&gt;"","Add date / أدخل تاريخ الاستفسار",""),IF(G237="","Set status / اختر الحالة",IF(P237="","Check status / راجع الحالة",IF(COUNT(INDEX(Settings!$C$2:$C$8,P237))=0,"Closed / مغلق",IF(AND(INDEX(Settings!$D$2:$D$8,P237)="H",H237=""),"Add last follow-up date / أدخل تاريخ آخر متابعة",IF(J237&lt;TODAY(),"OVERDUE / متأخر",IF(J237=TODAY(),"DUE TODAY / مستحق اليوم","Upcoming / قادم")))))))</f>
        <v/>
      </c>
      <c r="L237" s="36">
        <f>IF(P237="","",INDEX(Settings!$B$2:$B$8,P237))</f>
        <v/>
      </c>
      <c r="M237" s="37">
        <f>IF(OR(P237="",J237=""),"",IFERROR(SUBSTITUTE(SUBSTITUTE(INDEX(Templates!$C$2:$C$5,INDEX(Settings!$E$2:$E$8,P237)),"[Name]",B237),"[service]",D237),"Check template / راجع القالب"))</f>
        <v/>
      </c>
      <c r="N237" s="38">
        <f>IF(OR(P237="",J237=""),"",IFERROR(SUBSTITUTE(SUBSTITUTE(INDEX(Templates!$D$2:$D$5,INDEX(Settings!$E$2:$E$8,P237)),"[Name]",B237),"[service]",D237),"Check template / راجع القالب"))</f>
        <v/>
      </c>
      <c r="O237">
        <f>IF(OR(P237="",A237=""),"",IF(J237&lt;&gt;"",J237+ROW()/100000,IF(COUNT(INDEX(Settings!$C$2:$C$8,P237))=0,"",A237+ROW()/100000)))</f>
        <v/>
      </c>
      <c r="P237">
        <f>IF(OR(A237="",G237=""),"",IFERROR(MATCH(G237,Settings!$A$2:$A$8,0),""))</f>
        <v/>
      </c>
    </row>
    <row r="238">
      <c r="A238" s="30" t="n"/>
      <c r="B238" s="31" t="n"/>
      <c r="C238" s="31" t="n"/>
      <c r="D238" s="31" t="n"/>
      <c r="E238" s="31" t="n"/>
      <c r="F238" s="32" t="n"/>
      <c r="G238" s="31" t="n"/>
      <c r="H238" s="30" t="n"/>
      <c r="I238" s="33">
        <f>IF(A238="","",MAX(0,TODAY()-A238))</f>
        <v/>
      </c>
      <c r="J238" s="34">
        <f>IF(OR(P238="",A238=""),"",IF(COUNT(INDEX(Settings!$C$2:$C$8,P238))=0,"",IF(AND(INDEX(Settings!$D$2:$D$8,P238)="H",H238=""),"",IF(INDEX(Settings!$D$2:$D$8,P238)="A",A238,IF(INDEX(Settings!$D$2:$D$8,P238)="HA",IF(H238="",A238,H238),H238))+INDEX(Settings!$C$2:$C$8,P238))))</f>
        <v/>
      </c>
      <c r="K238" s="35">
        <f>IF(A238="",IF(B238&lt;&gt;"","Add date / أدخل تاريخ الاستفسار",""),IF(G238="","Set status / اختر الحالة",IF(P238="","Check status / راجع الحالة",IF(COUNT(INDEX(Settings!$C$2:$C$8,P238))=0,"Closed / مغلق",IF(AND(INDEX(Settings!$D$2:$D$8,P238)="H",H238=""),"Add last follow-up date / أدخل تاريخ آخر متابعة",IF(J238&lt;TODAY(),"OVERDUE / متأخر",IF(J238=TODAY(),"DUE TODAY / مستحق اليوم","Upcoming / قادم")))))))</f>
        <v/>
      </c>
      <c r="L238" s="36">
        <f>IF(P238="","",INDEX(Settings!$B$2:$B$8,P238))</f>
        <v/>
      </c>
      <c r="M238" s="37">
        <f>IF(OR(P238="",J238=""),"",IFERROR(SUBSTITUTE(SUBSTITUTE(INDEX(Templates!$C$2:$C$5,INDEX(Settings!$E$2:$E$8,P238)),"[Name]",B238),"[service]",D238),"Check template / راجع القالب"))</f>
        <v/>
      </c>
      <c r="N238" s="38">
        <f>IF(OR(P238="",J238=""),"",IFERROR(SUBSTITUTE(SUBSTITUTE(INDEX(Templates!$D$2:$D$5,INDEX(Settings!$E$2:$E$8,P238)),"[Name]",B238),"[service]",D238),"Check template / راجع القالب"))</f>
        <v/>
      </c>
      <c r="O238">
        <f>IF(OR(P238="",A238=""),"",IF(J238&lt;&gt;"",J238+ROW()/100000,IF(COUNT(INDEX(Settings!$C$2:$C$8,P238))=0,"",A238+ROW()/100000)))</f>
        <v/>
      </c>
      <c r="P238">
        <f>IF(OR(A238="",G238=""),"",IFERROR(MATCH(G238,Settings!$A$2:$A$8,0),""))</f>
        <v/>
      </c>
    </row>
    <row r="239">
      <c r="A239" s="30" t="n"/>
      <c r="B239" s="31" t="n"/>
      <c r="C239" s="31" t="n"/>
      <c r="D239" s="31" t="n"/>
      <c r="E239" s="31" t="n"/>
      <c r="F239" s="32" t="n"/>
      <c r="G239" s="31" t="n"/>
      <c r="H239" s="30" t="n"/>
      <c r="I239" s="33">
        <f>IF(A239="","",MAX(0,TODAY()-A239))</f>
        <v/>
      </c>
      <c r="J239" s="34">
        <f>IF(OR(P239="",A239=""),"",IF(COUNT(INDEX(Settings!$C$2:$C$8,P239))=0,"",IF(AND(INDEX(Settings!$D$2:$D$8,P239)="H",H239=""),"",IF(INDEX(Settings!$D$2:$D$8,P239)="A",A239,IF(INDEX(Settings!$D$2:$D$8,P239)="HA",IF(H239="",A239,H239),H239))+INDEX(Settings!$C$2:$C$8,P239))))</f>
        <v/>
      </c>
      <c r="K239" s="35">
        <f>IF(A239="",IF(B239&lt;&gt;"","Add date / أدخل تاريخ الاستفسار",""),IF(G239="","Set status / اختر الحالة",IF(P239="","Check status / راجع الحالة",IF(COUNT(INDEX(Settings!$C$2:$C$8,P239))=0,"Closed / مغلق",IF(AND(INDEX(Settings!$D$2:$D$8,P239)="H",H239=""),"Add last follow-up date / أدخل تاريخ آخر متابعة",IF(J239&lt;TODAY(),"OVERDUE / متأخر",IF(J239=TODAY(),"DUE TODAY / مستحق اليوم","Upcoming / قادم")))))))</f>
        <v/>
      </c>
      <c r="L239" s="36">
        <f>IF(P239="","",INDEX(Settings!$B$2:$B$8,P239))</f>
        <v/>
      </c>
      <c r="M239" s="37">
        <f>IF(OR(P239="",J239=""),"",IFERROR(SUBSTITUTE(SUBSTITUTE(INDEX(Templates!$C$2:$C$5,INDEX(Settings!$E$2:$E$8,P239)),"[Name]",B239),"[service]",D239),"Check template / راجع القالب"))</f>
        <v/>
      </c>
      <c r="N239" s="38">
        <f>IF(OR(P239="",J239=""),"",IFERROR(SUBSTITUTE(SUBSTITUTE(INDEX(Templates!$D$2:$D$5,INDEX(Settings!$E$2:$E$8,P239)),"[Name]",B239),"[service]",D239),"Check template / راجع القالب"))</f>
        <v/>
      </c>
      <c r="O239">
        <f>IF(OR(P239="",A239=""),"",IF(J239&lt;&gt;"",J239+ROW()/100000,IF(COUNT(INDEX(Settings!$C$2:$C$8,P239))=0,"",A239+ROW()/100000)))</f>
        <v/>
      </c>
      <c r="P239">
        <f>IF(OR(A239="",G239=""),"",IFERROR(MATCH(G239,Settings!$A$2:$A$8,0),""))</f>
        <v/>
      </c>
    </row>
    <row r="240">
      <c r="A240" s="30" t="n"/>
      <c r="B240" s="31" t="n"/>
      <c r="C240" s="31" t="n"/>
      <c r="D240" s="31" t="n"/>
      <c r="E240" s="31" t="n"/>
      <c r="F240" s="32" t="n"/>
      <c r="G240" s="31" t="n"/>
      <c r="H240" s="30" t="n"/>
      <c r="I240" s="33">
        <f>IF(A240="","",MAX(0,TODAY()-A240))</f>
        <v/>
      </c>
      <c r="J240" s="34">
        <f>IF(OR(P240="",A240=""),"",IF(COUNT(INDEX(Settings!$C$2:$C$8,P240))=0,"",IF(AND(INDEX(Settings!$D$2:$D$8,P240)="H",H240=""),"",IF(INDEX(Settings!$D$2:$D$8,P240)="A",A240,IF(INDEX(Settings!$D$2:$D$8,P240)="HA",IF(H240="",A240,H240),H240))+INDEX(Settings!$C$2:$C$8,P240))))</f>
        <v/>
      </c>
      <c r="K240" s="35">
        <f>IF(A240="",IF(B240&lt;&gt;"","Add date / أدخل تاريخ الاستفسار",""),IF(G240="","Set status / اختر الحالة",IF(P240="","Check status / راجع الحالة",IF(COUNT(INDEX(Settings!$C$2:$C$8,P240))=0,"Closed / مغلق",IF(AND(INDEX(Settings!$D$2:$D$8,P240)="H",H240=""),"Add last follow-up date / أدخل تاريخ آخر متابعة",IF(J240&lt;TODAY(),"OVERDUE / متأخر",IF(J240=TODAY(),"DUE TODAY / مستحق اليوم","Upcoming / قادم")))))))</f>
        <v/>
      </c>
      <c r="L240" s="36">
        <f>IF(P240="","",INDEX(Settings!$B$2:$B$8,P240))</f>
        <v/>
      </c>
      <c r="M240" s="37">
        <f>IF(OR(P240="",J240=""),"",IFERROR(SUBSTITUTE(SUBSTITUTE(INDEX(Templates!$C$2:$C$5,INDEX(Settings!$E$2:$E$8,P240)),"[Name]",B240),"[service]",D240),"Check template / راجع القالب"))</f>
        <v/>
      </c>
      <c r="N240" s="38">
        <f>IF(OR(P240="",J240=""),"",IFERROR(SUBSTITUTE(SUBSTITUTE(INDEX(Templates!$D$2:$D$5,INDEX(Settings!$E$2:$E$8,P240)),"[Name]",B240),"[service]",D240),"Check template / راجع القالب"))</f>
        <v/>
      </c>
      <c r="O240">
        <f>IF(OR(P240="",A240=""),"",IF(J240&lt;&gt;"",J240+ROW()/100000,IF(COUNT(INDEX(Settings!$C$2:$C$8,P240))=0,"",A240+ROW()/100000)))</f>
        <v/>
      </c>
      <c r="P240">
        <f>IF(OR(A240="",G240=""),"",IFERROR(MATCH(G240,Settings!$A$2:$A$8,0),""))</f>
        <v/>
      </c>
    </row>
    <row r="241">
      <c r="A241" s="30" t="n"/>
      <c r="B241" s="31" t="n"/>
      <c r="C241" s="31" t="n"/>
      <c r="D241" s="31" t="n"/>
      <c r="E241" s="31" t="n"/>
      <c r="F241" s="32" t="n"/>
      <c r="G241" s="31" t="n"/>
      <c r="H241" s="30" t="n"/>
      <c r="I241" s="33">
        <f>IF(A241="","",MAX(0,TODAY()-A241))</f>
        <v/>
      </c>
      <c r="J241" s="34">
        <f>IF(OR(P241="",A241=""),"",IF(COUNT(INDEX(Settings!$C$2:$C$8,P241))=0,"",IF(AND(INDEX(Settings!$D$2:$D$8,P241)="H",H241=""),"",IF(INDEX(Settings!$D$2:$D$8,P241)="A",A241,IF(INDEX(Settings!$D$2:$D$8,P241)="HA",IF(H241="",A241,H241),H241))+INDEX(Settings!$C$2:$C$8,P241))))</f>
        <v/>
      </c>
      <c r="K241" s="35">
        <f>IF(A241="",IF(B241&lt;&gt;"","Add date / أدخل تاريخ الاستفسار",""),IF(G241="","Set status / اختر الحالة",IF(P241="","Check status / راجع الحالة",IF(COUNT(INDEX(Settings!$C$2:$C$8,P241))=0,"Closed / مغلق",IF(AND(INDEX(Settings!$D$2:$D$8,P241)="H",H241=""),"Add last follow-up date / أدخل تاريخ آخر متابعة",IF(J241&lt;TODAY(),"OVERDUE / متأخر",IF(J241=TODAY(),"DUE TODAY / مستحق اليوم","Upcoming / قادم")))))))</f>
        <v/>
      </c>
      <c r="L241" s="36">
        <f>IF(P241="","",INDEX(Settings!$B$2:$B$8,P241))</f>
        <v/>
      </c>
      <c r="M241" s="37">
        <f>IF(OR(P241="",J241=""),"",IFERROR(SUBSTITUTE(SUBSTITUTE(INDEX(Templates!$C$2:$C$5,INDEX(Settings!$E$2:$E$8,P241)),"[Name]",B241),"[service]",D241),"Check template / راجع القالب"))</f>
        <v/>
      </c>
      <c r="N241" s="38">
        <f>IF(OR(P241="",J241=""),"",IFERROR(SUBSTITUTE(SUBSTITUTE(INDEX(Templates!$D$2:$D$5,INDEX(Settings!$E$2:$E$8,P241)),"[Name]",B241),"[service]",D241),"Check template / راجع القالب"))</f>
        <v/>
      </c>
      <c r="O241">
        <f>IF(OR(P241="",A241=""),"",IF(J241&lt;&gt;"",J241+ROW()/100000,IF(COUNT(INDEX(Settings!$C$2:$C$8,P241))=0,"",A241+ROW()/100000)))</f>
        <v/>
      </c>
      <c r="P241">
        <f>IF(OR(A241="",G241=""),"",IFERROR(MATCH(G241,Settings!$A$2:$A$8,0),""))</f>
        <v/>
      </c>
    </row>
    <row r="242">
      <c r="A242" s="30" t="n"/>
      <c r="B242" s="31" t="n"/>
      <c r="C242" s="31" t="n"/>
      <c r="D242" s="31" t="n"/>
      <c r="E242" s="31" t="n"/>
      <c r="F242" s="32" t="n"/>
      <c r="G242" s="31" t="n"/>
      <c r="H242" s="30" t="n"/>
      <c r="I242" s="33">
        <f>IF(A242="","",MAX(0,TODAY()-A242))</f>
        <v/>
      </c>
      <c r="J242" s="34">
        <f>IF(OR(P242="",A242=""),"",IF(COUNT(INDEX(Settings!$C$2:$C$8,P242))=0,"",IF(AND(INDEX(Settings!$D$2:$D$8,P242)="H",H242=""),"",IF(INDEX(Settings!$D$2:$D$8,P242)="A",A242,IF(INDEX(Settings!$D$2:$D$8,P242)="HA",IF(H242="",A242,H242),H242))+INDEX(Settings!$C$2:$C$8,P242))))</f>
        <v/>
      </c>
      <c r="K242" s="35">
        <f>IF(A242="",IF(B242&lt;&gt;"","Add date / أدخل تاريخ الاستفسار",""),IF(G242="","Set status / اختر الحالة",IF(P242="","Check status / راجع الحالة",IF(COUNT(INDEX(Settings!$C$2:$C$8,P242))=0,"Closed / مغلق",IF(AND(INDEX(Settings!$D$2:$D$8,P242)="H",H242=""),"Add last follow-up date / أدخل تاريخ آخر متابعة",IF(J242&lt;TODAY(),"OVERDUE / متأخر",IF(J242=TODAY(),"DUE TODAY / مستحق اليوم","Upcoming / قادم")))))))</f>
        <v/>
      </c>
      <c r="L242" s="36">
        <f>IF(P242="","",INDEX(Settings!$B$2:$B$8,P242))</f>
        <v/>
      </c>
      <c r="M242" s="37">
        <f>IF(OR(P242="",J242=""),"",IFERROR(SUBSTITUTE(SUBSTITUTE(INDEX(Templates!$C$2:$C$5,INDEX(Settings!$E$2:$E$8,P242)),"[Name]",B242),"[service]",D242),"Check template / راجع القالب"))</f>
        <v/>
      </c>
      <c r="N242" s="38">
        <f>IF(OR(P242="",J242=""),"",IFERROR(SUBSTITUTE(SUBSTITUTE(INDEX(Templates!$D$2:$D$5,INDEX(Settings!$E$2:$E$8,P242)),"[Name]",B242),"[service]",D242),"Check template / راجع القالب"))</f>
        <v/>
      </c>
      <c r="O242">
        <f>IF(OR(P242="",A242=""),"",IF(J242&lt;&gt;"",J242+ROW()/100000,IF(COUNT(INDEX(Settings!$C$2:$C$8,P242))=0,"",A242+ROW()/100000)))</f>
        <v/>
      </c>
      <c r="P242">
        <f>IF(OR(A242="",G242=""),"",IFERROR(MATCH(G242,Settings!$A$2:$A$8,0),""))</f>
        <v/>
      </c>
    </row>
    <row r="243">
      <c r="A243" s="30" t="n"/>
      <c r="B243" s="31" t="n"/>
      <c r="C243" s="31" t="n"/>
      <c r="D243" s="31" t="n"/>
      <c r="E243" s="31" t="n"/>
      <c r="F243" s="32" t="n"/>
      <c r="G243" s="31" t="n"/>
      <c r="H243" s="30" t="n"/>
      <c r="I243" s="33">
        <f>IF(A243="","",MAX(0,TODAY()-A243))</f>
        <v/>
      </c>
      <c r="J243" s="34">
        <f>IF(OR(P243="",A243=""),"",IF(COUNT(INDEX(Settings!$C$2:$C$8,P243))=0,"",IF(AND(INDEX(Settings!$D$2:$D$8,P243)="H",H243=""),"",IF(INDEX(Settings!$D$2:$D$8,P243)="A",A243,IF(INDEX(Settings!$D$2:$D$8,P243)="HA",IF(H243="",A243,H243),H243))+INDEX(Settings!$C$2:$C$8,P243))))</f>
        <v/>
      </c>
      <c r="K243" s="35">
        <f>IF(A243="",IF(B243&lt;&gt;"","Add date / أدخل تاريخ الاستفسار",""),IF(G243="","Set status / اختر الحالة",IF(P243="","Check status / راجع الحالة",IF(COUNT(INDEX(Settings!$C$2:$C$8,P243))=0,"Closed / مغلق",IF(AND(INDEX(Settings!$D$2:$D$8,P243)="H",H243=""),"Add last follow-up date / أدخل تاريخ آخر متابعة",IF(J243&lt;TODAY(),"OVERDUE / متأخر",IF(J243=TODAY(),"DUE TODAY / مستحق اليوم","Upcoming / قادم")))))))</f>
        <v/>
      </c>
      <c r="L243" s="36">
        <f>IF(P243="","",INDEX(Settings!$B$2:$B$8,P243))</f>
        <v/>
      </c>
      <c r="M243" s="37">
        <f>IF(OR(P243="",J243=""),"",IFERROR(SUBSTITUTE(SUBSTITUTE(INDEX(Templates!$C$2:$C$5,INDEX(Settings!$E$2:$E$8,P243)),"[Name]",B243),"[service]",D243),"Check template / راجع القالب"))</f>
        <v/>
      </c>
      <c r="N243" s="38">
        <f>IF(OR(P243="",J243=""),"",IFERROR(SUBSTITUTE(SUBSTITUTE(INDEX(Templates!$D$2:$D$5,INDEX(Settings!$E$2:$E$8,P243)),"[Name]",B243),"[service]",D243),"Check template / راجع القالب"))</f>
        <v/>
      </c>
      <c r="O243">
        <f>IF(OR(P243="",A243=""),"",IF(J243&lt;&gt;"",J243+ROW()/100000,IF(COUNT(INDEX(Settings!$C$2:$C$8,P243))=0,"",A243+ROW()/100000)))</f>
        <v/>
      </c>
      <c r="P243">
        <f>IF(OR(A243="",G243=""),"",IFERROR(MATCH(G243,Settings!$A$2:$A$8,0),""))</f>
        <v/>
      </c>
    </row>
    <row r="244">
      <c r="A244" s="30" t="n"/>
      <c r="B244" s="31" t="n"/>
      <c r="C244" s="31" t="n"/>
      <c r="D244" s="31" t="n"/>
      <c r="E244" s="31" t="n"/>
      <c r="F244" s="32" t="n"/>
      <c r="G244" s="31" t="n"/>
      <c r="H244" s="30" t="n"/>
      <c r="I244" s="33">
        <f>IF(A244="","",MAX(0,TODAY()-A244))</f>
        <v/>
      </c>
      <c r="J244" s="34">
        <f>IF(OR(P244="",A244=""),"",IF(COUNT(INDEX(Settings!$C$2:$C$8,P244))=0,"",IF(AND(INDEX(Settings!$D$2:$D$8,P244)="H",H244=""),"",IF(INDEX(Settings!$D$2:$D$8,P244)="A",A244,IF(INDEX(Settings!$D$2:$D$8,P244)="HA",IF(H244="",A244,H244),H244))+INDEX(Settings!$C$2:$C$8,P244))))</f>
        <v/>
      </c>
      <c r="K244" s="35">
        <f>IF(A244="",IF(B244&lt;&gt;"","Add date / أدخل تاريخ الاستفسار",""),IF(G244="","Set status / اختر الحالة",IF(P244="","Check status / راجع الحالة",IF(COUNT(INDEX(Settings!$C$2:$C$8,P244))=0,"Closed / مغلق",IF(AND(INDEX(Settings!$D$2:$D$8,P244)="H",H244=""),"Add last follow-up date / أدخل تاريخ آخر متابعة",IF(J244&lt;TODAY(),"OVERDUE / متأخر",IF(J244=TODAY(),"DUE TODAY / مستحق اليوم","Upcoming / قادم")))))))</f>
        <v/>
      </c>
      <c r="L244" s="36">
        <f>IF(P244="","",INDEX(Settings!$B$2:$B$8,P244))</f>
        <v/>
      </c>
      <c r="M244" s="37">
        <f>IF(OR(P244="",J244=""),"",IFERROR(SUBSTITUTE(SUBSTITUTE(INDEX(Templates!$C$2:$C$5,INDEX(Settings!$E$2:$E$8,P244)),"[Name]",B244),"[service]",D244),"Check template / راجع القالب"))</f>
        <v/>
      </c>
      <c r="N244" s="38">
        <f>IF(OR(P244="",J244=""),"",IFERROR(SUBSTITUTE(SUBSTITUTE(INDEX(Templates!$D$2:$D$5,INDEX(Settings!$E$2:$E$8,P244)),"[Name]",B244),"[service]",D244),"Check template / راجع القالب"))</f>
        <v/>
      </c>
      <c r="O244">
        <f>IF(OR(P244="",A244=""),"",IF(J244&lt;&gt;"",J244+ROW()/100000,IF(COUNT(INDEX(Settings!$C$2:$C$8,P244))=0,"",A244+ROW()/100000)))</f>
        <v/>
      </c>
      <c r="P244">
        <f>IF(OR(A244="",G244=""),"",IFERROR(MATCH(G244,Settings!$A$2:$A$8,0),""))</f>
        <v/>
      </c>
    </row>
    <row r="245">
      <c r="A245" s="30" t="n"/>
      <c r="B245" s="31" t="n"/>
      <c r="C245" s="31" t="n"/>
      <c r="D245" s="31" t="n"/>
      <c r="E245" s="31" t="n"/>
      <c r="F245" s="32" t="n"/>
      <c r="G245" s="31" t="n"/>
      <c r="H245" s="30" t="n"/>
      <c r="I245" s="33">
        <f>IF(A245="","",MAX(0,TODAY()-A245))</f>
        <v/>
      </c>
      <c r="J245" s="34">
        <f>IF(OR(P245="",A245=""),"",IF(COUNT(INDEX(Settings!$C$2:$C$8,P245))=0,"",IF(AND(INDEX(Settings!$D$2:$D$8,P245)="H",H245=""),"",IF(INDEX(Settings!$D$2:$D$8,P245)="A",A245,IF(INDEX(Settings!$D$2:$D$8,P245)="HA",IF(H245="",A245,H245),H245))+INDEX(Settings!$C$2:$C$8,P245))))</f>
        <v/>
      </c>
      <c r="K245" s="35">
        <f>IF(A245="",IF(B245&lt;&gt;"","Add date / أدخل تاريخ الاستفسار",""),IF(G245="","Set status / اختر الحالة",IF(P245="","Check status / راجع الحالة",IF(COUNT(INDEX(Settings!$C$2:$C$8,P245))=0,"Closed / مغلق",IF(AND(INDEX(Settings!$D$2:$D$8,P245)="H",H245=""),"Add last follow-up date / أدخل تاريخ آخر متابعة",IF(J245&lt;TODAY(),"OVERDUE / متأخر",IF(J245=TODAY(),"DUE TODAY / مستحق اليوم","Upcoming / قادم")))))))</f>
        <v/>
      </c>
      <c r="L245" s="36">
        <f>IF(P245="","",INDEX(Settings!$B$2:$B$8,P245))</f>
        <v/>
      </c>
      <c r="M245" s="37">
        <f>IF(OR(P245="",J245=""),"",IFERROR(SUBSTITUTE(SUBSTITUTE(INDEX(Templates!$C$2:$C$5,INDEX(Settings!$E$2:$E$8,P245)),"[Name]",B245),"[service]",D245),"Check template / راجع القالب"))</f>
        <v/>
      </c>
      <c r="N245" s="38">
        <f>IF(OR(P245="",J245=""),"",IFERROR(SUBSTITUTE(SUBSTITUTE(INDEX(Templates!$D$2:$D$5,INDEX(Settings!$E$2:$E$8,P245)),"[Name]",B245),"[service]",D245),"Check template / راجع القالب"))</f>
        <v/>
      </c>
      <c r="O245">
        <f>IF(OR(P245="",A245=""),"",IF(J245&lt;&gt;"",J245+ROW()/100000,IF(COUNT(INDEX(Settings!$C$2:$C$8,P245))=0,"",A245+ROW()/100000)))</f>
        <v/>
      </c>
      <c r="P245">
        <f>IF(OR(A245="",G245=""),"",IFERROR(MATCH(G245,Settings!$A$2:$A$8,0),""))</f>
        <v/>
      </c>
    </row>
    <row r="246">
      <c r="A246" s="30" t="n"/>
      <c r="B246" s="31" t="n"/>
      <c r="C246" s="31" t="n"/>
      <c r="D246" s="31" t="n"/>
      <c r="E246" s="31" t="n"/>
      <c r="F246" s="32" t="n"/>
      <c r="G246" s="31" t="n"/>
      <c r="H246" s="30" t="n"/>
      <c r="I246" s="33">
        <f>IF(A246="","",MAX(0,TODAY()-A246))</f>
        <v/>
      </c>
      <c r="J246" s="34">
        <f>IF(OR(P246="",A246=""),"",IF(COUNT(INDEX(Settings!$C$2:$C$8,P246))=0,"",IF(AND(INDEX(Settings!$D$2:$D$8,P246)="H",H246=""),"",IF(INDEX(Settings!$D$2:$D$8,P246)="A",A246,IF(INDEX(Settings!$D$2:$D$8,P246)="HA",IF(H246="",A246,H246),H246))+INDEX(Settings!$C$2:$C$8,P246))))</f>
        <v/>
      </c>
      <c r="K246" s="35">
        <f>IF(A246="",IF(B246&lt;&gt;"","Add date / أدخل تاريخ الاستفسار",""),IF(G246="","Set status / اختر الحالة",IF(P246="","Check status / راجع الحالة",IF(COUNT(INDEX(Settings!$C$2:$C$8,P246))=0,"Closed / مغلق",IF(AND(INDEX(Settings!$D$2:$D$8,P246)="H",H246=""),"Add last follow-up date / أدخل تاريخ آخر متابعة",IF(J246&lt;TODAY(),"OVERDUE / متأخر",IF(J246=TODAY(),"DUE TODAY / مستحق اليوم","Upcoming / قادم")))))))</f>
        <v/>
      </c>
      <c r="L246" s="36">
        <f>IF(P246="","",INDEX(Settings!$B$2:$B$8,P246))</f>
        <v/>
      </c>
      <c r="M246" s="37">
        <f>IF(OR(P246="",J246=""),"",IFERROR(SUBSTITUTE(SUBSTITUTE(INDEX(Templates!$C$2:$C$5,INDEX(Settings!$E$2:$E$8,P246)),"[Name]",B246),"[service]",D246),"Check template / راجع القالب"))</f>
        <v/>
      </c>
      <c r="N246" s="38">
        <f>IF(OR(P246="",J246=""),"",IFERROR(SUBSTITUTE(SUBSTITUTE(INDEX(Templates!$D$2:$D$5,INDEX(Settings!$E$2:$E$8,P246)),"[Name]",B246),"[service]",D246),"Check template / راجع القالب"))</f>
        <v/>
      </c>
      <c r="O246">
        <f>IF(OR(P246="",A246=""),"",IF(J246&lt;&gt;"",J246+ROW()/100000,IF(COUNT(INDEX(Settings!$C$2:$C$8,P246))=0,"",A246+ROW()/100000)))</f>
        <v/>
      </c>
      <c r="P246">
        <f>IF(OR(A246="",G246=""),"",IFERROR(MATCH(G246,Settings!$A$2:$A$8,0),""))</f>
        <v/>
      </c>
    </row>
    <row r="247">
      <c r="A247" s="30" t="n"/>
      <c r="B247" s="31" t="n"/>
      <c r="C247" s="31" t="n"/>
      <c r="D247" s="31" t="n"/>
      <c r="E247" s="31" t="n"/>
      <c r="F247" s="32" t="n"/>
      <c r="G247" s="31" t="n"/>
      <c r="H247" s="30" t="n"/>
      <c r="I247" s="33">
        <f>IF(A247="","",MAX(0,TODAY()-A247))</f>
        <v/>
      </c>
      <c r="J247" s="34">
        <f>IF(OR(P247="",A247=""),"",IF(COUNT(INDEX(Settings!$C$2:$C$8,P247))=0,"",IF(AND(INDEX(Settings!$D$2:$D$8,P247)="H",H247=""),"",IF(INDEX(Settings!$D$2:$D$8,P247)="A",A247,IF(INDEX(Settings!$D$2:$D$8,P247)="HA",IF(H247="",A247,H247),H247))+INDEX(Settings!$C$2:$C$8,P247))))</f>
        <v/>
      </c>
      <c r="K247" s="35">
        <f>IF(A247="",IF(B247&lt;&gt;"","Add date / أدخل تاريخ الاستفسار",""),IF(G247="","Set status / اختر الحالة",IF(P247="","Check status / راجع الحالة",IF(COUNT(INDEX(Settings!$C$2:$C$8,P247))=0,"Closed / مغلق",IF(AND(INDEX(Settings!$D$2:$D$8,P247)="H",H247=""),"Add last follow-up date / أدخل تاريخ آخر متابعة",IF(J247&lt;TODAY(),"OVERDUE / متأخر",IF(J247=TODAY(),"DUE TODAY / مستحق اليوم","Upcoming / قادم")))))))</f>
        <v/>
      </c>
      <c r="L247" s="36">
        <f>IF(P247="","",INDEX(Settings!$B$2:$B$8,P247))</f>
        <v/>
      </c>
      <c r="M247" s="37">
        <f>IF(OR(P247="",J247=""),"",IFERROR(SUBSTITUTE(SUBSTITUTE(INDEX(Templates!$C$2:$C$5,INDEX(Settings!$E$2:$E$8,P247)),"[Name]",B247),"[service]",D247),"Check template / راجع القالب"))</f>
        <v/>
      </c>
      <c r="N247" s="38">
        <f>IF(OR(P247="",J247=""),"",IFERROR(SUBSTITUTE(SUBSTITUTE(INDEX(Templates!$D$2:$D$5,INDEX(Settings!$E$2:$E$8,P247)),"[Name]",B247),"[service]",D247),"Check template / راجع القالب"))</f>
        <v/>
      </c>
      <c r="O247">
        <f>IF(OR(P247="",A247=""),"",IF(J247&lt;&gt;"",J247+ROW()/100000,IF(COUNT(INDEX(Settings!$C$2:$C$8,P247))=0,"",A247+ROW()/100000)))</f>
        <v/>
      </c>
      <c r="P247">
        <f>IF(OR(A247="",G247=""),"",IFERROR(MATCH(G247,Settings!$A$2:$A$8,0),""))</f>
        <v/>
      </c>
    </row>
    <row r="248">
      <c r="A248" s="30" t="n"/>
      <c r="B248" s="31" t="n"/>
      <c r="C248" s="31" t="n"/>
      <c r="D248" s="31" t="n"/>
      <c r="E248" s="31" t="n"/>
      <c r="F248" s="32" t="n"/>
      <c r="G248" s="31" t="n"/>
      <c r="H248" s="30" t="n"/>
      <c r="I248" s="33">
        <f>IF(A248="","",MAX(0,TODAY()-A248))</f>
        <v/>
      </c>
      <c r="J248" s="34">
        <f>IF(OR(P248="",A248=""),"",IF(COUNT(INDEX(Settings!$C$2:$C$8,P248))=0,"",IF(AND(INDEX(Settings!$D$2:$D$8,P248)="H",H248=""),"",IF(INDEX(Settings!$D$2:$D$8,P248)="A",A248,IF(INDEX(Settings!$D$2:$D$8,P248)="HA",IF(H248="",A248,H248),H248))+INDEX(Settings!$C$2:$C$8,P248))))</f>
        <v/>
      </c>
      <c r="K248" s="35">
        <f>IF(A248="",IF(B248&lt;&gt;"","Add date / أدخل تاريخ الاستفسار",""),IF(G248="","Set status / اختر الحالة",IF(P248="","Check status / راجع الحالة",IF(COUNT(INDEX(Settings!$C$2:$C$8,P248))=0,"Closed / مغلق",IF(AND(INDEX(Settings!$D$2:$D$8,P248)="H",H248=""),"Add last follow-up date / أدخل تاريخ آخر متابعة",IF(J248&lt;TODAY(),"OVERDUE / متأخر",IF(J248=TODAY(),"DUE TODAY / مستحق اليوم","Upcoming / قادم")))))))</f>
        <v/>
      </c>
      <c r="L248" s="36">
        <f>IF(P248="","",INDEX(Settings!$B$2:$B$8,P248))</f>
        <v/>
      </c>
      <c r="M248" s="37">
        <f>IF(OR(P248="",J248=""),"",IFERROR(SUBSTITUTE(SUBSTITUTE(INDEX(Templates!$C$2:$C$5,INDEX(Settings!$E$2:$E$8,P248)),"[Name]",B248),"[service]",D248),"Check template / راجع القالب"))</f>
        <v/>
      </c>
      <c r="N248" s="38">
        <f>IF(OR(P248="",J248=""),"",IFERROR(SUBSTITUTE(SUBSTITUTE(INDEX(Templates!$D$2:$D$5,INDEX(Settings!$E$2:$E$8,P248)),"[Name]",B248),"[service]",D248),"Check template / راجع القالب"))</f>
        <v/>
      </c>
      <c r="O248">
        <f>IF(OR(P248="",A248=""),"",IF(J248&lt;&gt;"",J248+ROW()/100000,IF(COUNT(INDEX(Settings!$C$2:$C$8,P248))=0,"",A248+ROW()/100000)))</f>
        <v/>
      </c>
      <c r="P248">
        <f>IF(OR(A248="",G248=""),"",IFERROR(MATCH(G248,Settings!$A$2:$A$8,0),""))</f>
        <v/>
      </c>
    </row>
    <row r="249">
      <c r="A249" s="30" t="n"/>
      <c r="B249" s="31" t="n"/>
      <c r="C249" s="31" t="n"/>
      <c r="D249" s="31" t="n"/>
      <c r="E249" s="31" t="n"/>
      <c r="F249" s="32" t="n"/>
      <c r="G249" s="31" t="n"/>
      <c r="H249" s="30" t="n"/>
      <c r="I249" s="33">
        <f>IF(A249="","",MAX(0,TODAY()-A249))</f>
        <v/>
      </c>
      <c r="J249" s="34">
        <f>IF(OR(P249="",A249=""),"",IF(COUNT(INDEX(Settings!$C$2:$C$8,P249))=0,"",IF(AND(INDEX(Settings!$D$2:$D$8,P249)="H",H249=""),"",IF(INDEX(Settings!$D$2:$D$8,P249)="A",A249,IF(INDEX(Settings!$D$2:$D$8,P249)="HA",IF(H249="",A249,H249),H249))+INDEX(Settings!$C$2:$C$8,P249))))</f>
        <v/>
      </c>
      <c r="K249" s="35">
        <f>IF(A249="",IF(B249&lt;&gt;"","Add date / أدخل تاريخ الاستفسار",""),IF(G249="","Set status / اختر الحالة",IF(P249="","Check status / راجع الحالة",IF(COUNT(INDEX(Settings!$C$2:$C$8,P249))=0,"Closed / مغلق",IF(AND(INDEX(Settings!$D$2:$D$8,P249)="H",H249=""),"Add last follow-up date / أدخل تاريخ آخر متابعة",IF(J249&lt;TODAY(),"OVERDUE / متأخر",IF(J249=TODAY(),"DUE TODAY / مستحق اليوم","Upcoming / قادم")))))))</f>
        <v/>
      </c>
      <c r="L249" s="36">
        <f>IF(P249="","",INDEX(Settings!$B$2:$B$8,P249))</f>
        <v/>
      </c>
      <c r="M249" s="37">
        <f>IF(OR(P249="",J249=""),"",IFERROR(SUBSTITUTE(SUBSTITUTE(INDEX(Templates!$C$2:$C$5,INDEX(Settings!$E$2:$E$8,P249)),"[Name]",B249),"[service]",D249),"Check template / راجع القالب"))</f>
        <v/>
      </c>
      <c r="N249" s="38">
        <f>IF(OR(P249="",J249=""),"",IFERROR(SUBSTITUTE(SUBSTITUTE(INDEX(Templates!$D$2:$D$5,INDEX(Settings!$E$2:$E$8,P249)),"[Name]",B249),"[service]",D249),"Check template / راجع القالب"))</f>
        <v/>
      </c>
      <c r="O249">
        <f>IF(OR(P249="",A249=""),"",IF(J249&lt;&gt;"",J249+ROW()/100000,IF(COUNT(INDEX(Settings!$C$2:$C$8,P249))=0,"",A249+ROW()/100000)))</f>
        <v/>
      </c>
      <c r="P249">
        <f>IF(OR(A249="",G249=""),"",IFERROR(MATCH(G249,Settings!$A$2:$A$8,0),""))</f>
        <v/>
      </c>
    </row>
    <row r="250">
      <c r="A250" s="30" t="n"/>
      <c r="B250" s="31" t="n"/>
      <c r="C250" s="31" t="n"/>
      <c r="D250" s="31" t="n"/>
      <c r="E250" s="31" t="n"/>
      <c r="F250" s="32" t="n"/>
      <c r="G250" s="31" t="n"/>
      <c r="H250" s="30" t="n"/>
      <c r="I250" s="33">
        <f>IF(A250="","",MAX(0,TODAY()-A250))</f>
        <v/>
      </c>
      <c r="J250" s="34">
        <f>IF(OR(P250="",A250=""),"",IF(COUNT(INDEX(Settings!$C$2:$C$8,P250))=0,"",IF(AND(INDEX(Settings!$D$2:$D$8,P250)="H",H250=""),"",IF(INDEX(Settings!$D$2:$D$8,P250)="A",A250,IF(INDEX(Settings!$D$2:$D$8,P250)="HA",IF(H250="",A250,H250),H250))+INDEX(Settings!$C$2:$C$8,P250))))</f>
        <v/>
      </c>
      <c r="K250" s="35">
        <f>IF(A250="",IF(B250&lt;&gt;"","Add date / أدخل تاريخ الاستفسار",""),IF(G250="","Set status / اختر الحالة",IF(P250="","Check status / راجع الحالة",IF(COUNT(INDEX(Settings!$C$2:$C$8,P250))=0,"Closed / مغلق",IF(AND(INDEX(Settings!$D$2:$D$8,P250)="H",H250=""),"Add last follow-up date / أدخل تاريخ آخر متابعة",IF(J250&lt;TODAY(),"OVERDUE / متأخر",IF(J250=TODAY(),"DUE TODAY / مستحق اليوم","Upcoming / قادم")))))))</f>
        <v/>
      </c>
      <c r="L250" s="36">
        <f>IF(P250="","",INDEX(Settings!$B$2:$B$8,P250))</f>
        <v/>
      </c>
      <c r="M250" s="37">
        <f>IF(OR(P250="",J250=""),"",IFERROR(SUBSTITUTE(SUBSTITUTE(INDEX(Templates!$C$2:$C$5,INDEX(Settings!$E$2:$E$8,P250)),"[Name]",B250),"[service]",D250),"Check template / راجع القالب"))</f>
        <v/>
      </c>
      <c r="N250" s="38">
        <f>IF(OR(P250="",J250=""),"",IFERROR(SUBSTITUTE(SUBSTITUTE(INDEX(Templates!$D$2:$D$5,INDEX(Settings!$E$2:$E$8,P250)),"[Name]",B250),"[service]",D250),"Check template / راجع القالب"))</f>
        <v/>
      </c>
      <c r="O250">
        <f>IF(OR(P250="",A250=""),"",IF(J250&lt;&gt;"",J250+ROW()/100000,IF(COUNT(INDEX(Settings!$C$2:$C$8,P250))=0,"",A250+ROW()/100000)))</f>
        <v/>
      </c>
      <c r="P250">
        <f>IF(OR(A250="",G250=""),"",IFERROR(MATCH(G250,Settings!$A$2:$A$8,0),""))</f>
        <v/>
      </c>
    </row>
    <row r="251">
      <c r="A251" s="30" t="n"/>
      <c r="B251" s="31" t="n"/>
      <c r="C251" s="31" t="n"/>
      <c r="D251" s="31" t="n"/>
      <c r="E251" s="31" t="n"/>
      <c r="F251" s="32" t="n"/>
      <c r="G251" s="31" t="n"/>
      <c r="H251" s="30" t="n"/>
      <c r="I251" s="33">
        <f>IF(A251="","",MAX(0,TODAY()-A251))</f>
        <v/>
      </c>
      <c r="J251" s="34">
        <f>IF(OR(P251="",A251=""),"",IF(COUNT(INDEX(Settings!$C$2:$C$8,P251))=0,"",IF(AND(INDEX(Settings!$D$2:$D$8,P251)="H",H251=""),"",IF(INDEX(Settings!$D$2:$D$8,P251)="A",A251,IF(INDEX(Settings!$D$2:$D$8,P251)="HA",IF(H251="",A251,H251),H251))+INDEX(Settings!$C$2:$C$8,P251))))</f>
        <v/>
      </c>
      <c r="K251" s="35">
        <f>IF(A251="",IF(B251&lt;&gt;"","Add date / أدخل تاريخ الاستفسار",""),IF(G251="","Set status / اختر الحالة",IF(P251="","Check status / راجع الحالة",IF(COUNT(INDEX(Settings!$C$2:$C$8,P251))=0,"Closed / مغلق",IF(AND(INDEX(Settings!$D$2:$D$8,P251)="H",H251=""),"Add last follow-up date / أدخل تاريخ آخر متابعة",IF(J251&lt;TODAY(),"OVERDUE / متأخر",IF(J251=TODAY(),"DUE TODAY / مستحق اليوم","Upcoming / قادم")))))))</f>
        <v/>
      </c>
      <c r="L251" s="36">
        <f>IF(P251="","",INDEX(Settings!$B$2:$B$8,P251))</f>
        <v/>
      </c>
      <c r="M251" s="37">
        <f>IF(OR(P251="",J251=""),"",IFERROR(SUBSTITUTE(SUBSTITUTE(INDEX(Templates!$C$2:$C$5,INDEX(Settings!$E$2:$E$8,P251)),"[Name]",B251),"[service]",D251),"Check template / راجع القالب"))</f>
        <v/>
      </c>
      <c r="N251" s="38">
        <f>IF(OR(P251="",J251=""),"",IFERROR(SUBSTITUTE(SUBSTITUTE(INDEX(Templates!$D$2:$D$5,INDEX(Settings!$E$2:$E$8,P251)),"[Name]",B251),"[service]",D251),"Check template / راجع القالب"))</f>
        <v/>
      </c>
      <c r="O251">
        <f>IF(OR(P251="",A251=""),"",IF(J251&lt;&gt;"",J251+ROW()/100000,IF(COUNT(INDEX(Settings!$C$2:$C$8,P251))=0,"",A251+ROW()/100000)))</f>
        <v/>
      </c>
      <c r="P251">
        <f>IF(OR(A251="",G251=""),"",IFERROR(MATCH(G251,Settings!$A$2:$A$8,0),""))</f>
        <v/>
      </c>
    </row>
    <row r="252">
      <c r="A252" s="30" t="n"/>
      <c r="B252" s="31" t="n"/>
      <c r="C252" s="31" t="n"/>
      <c r="D252" s="31" t="n"/>
      <c r="E252" s="31" t="n"/>
      <c r="F252" s="32" t="n"/>
      <c r="G252" s="31" t="n"/>
      <c r="H252" s="30" t="n"/>
      <c r="I252" s="33">
        <f>IF(A252="","",MAX(0,TODAY()-A252))</f>
        <v/>
      </c>
      <c r="J252" s="34">
        <f>IF(OR(P252="",A252=""),"",IF(COUNT(INDEX(Settings!$C$2:$C$8,P252))=0,"",IF(AND(INDEX(Settings!$D$2:$D$8,P252)="H",H252=""),"",IF(INDEX(Settings!$D$2:$D$8,P252)="A",A252,IF(INDEX(Settings!$D$2:$D$8,P252)="HA",IF(H252="",A252,H252),H252))+INDEX(Settings!$C$2:$C$8,P252))))</f>
        <v/>
      </c>
      <c r="K252" s="35">
        <f>IF(A252="",IF(B252&lt;&gt;"","Add date / أدخل تاريخ الاستفسار",""),IF(G252="","Set status / اختر الحالة",IF(P252="","Check status / راجع الحالة",IF(COUNT(INDEX(Settings!$C$2:$C$8,P252))=0,"Closed / مغلق",IF(AND(INDEX(Settings!$D$2:$D$8,P252)="H",H252=""),"Add last follow-up date / أدخل تاريخ آخر متابعة",IF(J252&lt;TODAY(),"OVERDUE / متأخر",IF(J252=TODAY(),"DUE TODAY / مستحق اليوم","Upcoming / قادم")))))))</f>
        <v/>
      </c>
      <c r="L252" s="36">
        <f>IF(P252="","",INDEX(Settings!$B$2:$B$8,P252))</f>
        <v/>
      </c>
      <c r="M252" s="37">
        <f>IF(OR(P252="",J252=""),"",IFERROR(SUBSTITUTE(SUBSTITUTE(INDEX(Templates!$C$2:$C$5,INDEX(Settings!$E$2:$E$8,P252)),"[Name]",B252),"[service]",D252),"Check template / راجع القالب"))</f>
        <v/>
      </c>
      <c r="N252" s="38">
        <f>IF(OR(P252="",J252=""),"",IFERROR(SUBSTITUTE(SUBSTITUTE(INDEX(Templates!$D$2:$D$5,INDEX(Settings!$E$2:$E$8,P252)),"[Name]",B252),"[service]",D252),"Check template / راجع القالب"))</f>
        <v/>
      </c>
      <c r="O252">
        <f>IF(OR(P252="",A252=""),"",IF(J252&lt;&gt;"",J252+ROW()/100000,IF(COUNT(INDEX(Settings!$C$2:$C$8,P252))=0,"",A252+ROW()/100000)))</f>
        <v/>
      </c>
      <c r="P252">
        <f>IF(OR(A252="",G252=""),"",IFERROR(MATCH(G252,Settings!$A$2:$A$8,0),""))</f>
        <v/>
      </c>
    </row>
    <row r="253">
      <c r="A253" s="30" t="n"/>
      <c r="B253" s="31" t="n"/>
      <c r="C253" s="31" t="n"/>
      <c r="D253" s="31" t="n"/>
      <c r="E253" s="31" t="n"/>
      <c r="F253" s="32" t="n"/>
      <c r="G253" s="31" t="n"/>
      <c r="H253" s="30" t="n"/>
      <c r="I253" s="33">
        <f>IF(A253="","",MAX(0,TODAY()-A253))</f>
        <v/>
      </c>
      <c r="J253" s="34">
        <f>IF(OR(P253="",A253=""),"",IF(COUNT(INDEX(Settings!$C$2:$C$8,P253))=0,"",IF(AND(INDEX(Settings!$D$2:$D$8,P253)="H",H253=""),"",IF(INDEX(Settings!$D$2:$D$8,P253)="A",A253,IF(INDEX(Settings!$D$2:$D$8,P253)="HA",IF(H253="",A253,H253),H253))+INDEX(Settings!$C$2:$C$8,P253))))</f>
        <v/>
      </c>
      <c r="K253" s="35">
        <f>IF(A253="",IF(B253&lt;&gt;"","Add date / أدخل تاريخ الاستفسار",""),IF(G253="","Set status / اختر الحالة",IF(P253="","Check status / راجع الحالة",IF(COUNT(INDEX(Settings!$C$2:$C$8,P253))=0,"Closed / مغلق",IF(AND(INDEX(Settings!$D$2:$D$8,P253)="H",H253=""),"Add last follow-up date / أدخل تاريخ آخر متابعة",IF(J253&lt;TODAY(),"OVERDUE / متأخر",IF(J253=TODAY(),"DUE TODAY / مستحق اليوم","Upcoming / قادم")))))))</f>
        <v/>
      </c>
      <c r="L253" s="36">
        <f>IF(P253="","",INDEX(Settings!$B$2:$B$8,P253))</f>
        <v/>
      </c>
      <c r="M253" s="37">
        <f>IF(OR(P253="",J253=""),"",IFERROR(SUBSTITUTE(SUBSTITUTE(INDEX(Templates!$C$2:$C$5,INDEX(Settings!$E$2:$E$8,P253)),"[Name]",B253),"[service]",D253),"Check template / راجع القالب"))</f>
        <v/>
      </c>
      <c r="N253" s="38">
        <f>IF(OR(P253="",J253=""),"",IFERROR(SUBSTITUTE(SUBSTITUTE(INDEX(Templates!$D$2:$D$5,INDEX(Settings!$E$2:$E$8,P253)),"[Name]",B253),"[service]",D253),"Check template / راجع القالب"))</f>
        <v/>
      </c>
      <c r="O253">
        <f>IF(OR(P253="",A253=""),"",IF(J253&lt;&gt;"",J253+ROW()/100000,IF(COUNT(INDEX(Settings!$C$2:$C$8,P253))=0,"",A253+ROW()/100000)))</f>
        <v/>
      </c>
      <c r="P253">
        <f>IF(OR(A253="",G253=""),"",IFERROR(MATCH(G253,Settings!$A$2:$A$8,0),""))</f>
        <v/>
      </c>
    </row>
    <row r="254">
      <c r="A254" s="30" t="n"/>
      <c r="B254" s="31" t="n"/>
      <c r="C254" s="31" t="n"/>
      <c r="D254" s="31" t="n"/>
      <c r="E254" s="31" t="n"/>
      <c r="F254" s="32" t="n"/>
      <c r="G254" s="31" t="n"/>
      <c r="H254" s="30" t="n"/>
      <c r="I254" s="33">
        <f>IF(A254="","",MAX(0,TODAY()-A254))</f>
        <v/>
      </c>
      <c r="J254" s="34">
        <f>IF(OR(P254="",A254=""),"",IF(COUNT(INDEX(Settings!$C$2:$C$8,P254))=0,"",IF(AND(INDEX(Settings!$D$2:$D$8,P254)="H",H254=""),"",IF(INDEX(Settings!$D$2:$D$8,P254)="A",A254,IF(INDEX(Settings!$D$2:$D$8,P254)="HA",IF(H254="",A254,H254),H254))+INDEX(Settings!$C$2:$C$8,P254))))</f>
        <v/>
      </c>
      <c r="K254" s="35">
        <f>IF(A254="",IF(B254&lt;&gt;"","Add date / أدخل تاريخ الاستفسار",""),IF(G254="","Set status / اختر الحالة",IF(P254="","Check status / راجع الحالة",IF(COUNT(INDEX(Settings!$C$2:$C$8,P254))=0,"Closed / مغلق",IF(AND(INDEX(Settings!$D$2:$D$8,P254)="H",H254=""),"Add last follow-up date / أدخل تاريخ آخر متابعة",IF(J254&lt;TODAY(),"OVERDUE / متأخر",IF(J254=TODAY(),"DUE TODAY / مستحق اليوم","Upcoming / قادم")))))))</f>
        <v/>
      </c>
      <c r="L254" s="36">
        <f>IF(P254="","",INDEX(Settings!$B$2:$B$8,P254))</f>
        <v/>
      </c>
      <c r="M254" s="37">
        <f>IF(OR(P254="",J254=""),"",IFERROR(SUBSTITUTE(SUBSTITUTE(INDEX(Templates!$C$2:$C$5,INDEX(Settings!$E$2:$E$8,P254)),"[Name]",B254),"[service]",D254),"Check template / راجع القالب"))</f>
        <v/>
      </c>
      <c r="N254" s="38">
        <f>IF(OR(P254="",J254=""),"",IFERROR(SUBSTITUTE(SUBSTITUTE(INDEX(Templates!$D$2:$D$5,INDEX(Settings!$E$2:$E$8,P254)),"[Name]",B254),"[service]",D254),"Check template / راجع القالب"))</f>
        <v/>
      </c>
      <c r="O254">
        <f>IF(OR(P254="",A254=""),"",IF(J254&lt;&gt;"",J254+ROW()/100000,IF(COUNT(INDEX(Settings!$C$2:$C$8,P254))=0,"",A254+ROW()/100000)))</f>
        <v/>
      </c>
      <c r="P254">
        <f>IF(OR(A254="",G254=""),"",IFERROR(MATCH(G254,Settings!$A$2:$A$8,0),""))</f>
        <v/>
      </c>
    </row>
    <row r="255">
      <c r="A255" s="30" t="n"/>
      <c r="B255" s="31" t="n"/>
      <c r="C255" s="31" t="n"/>
      <c r="D255" s="31" t="n"/>
      <c r="E255" s="31" t="n"/>
      <c r="F255" s="32" t="n"/>
      <c r="G255" s="31" t="n"/>
      <c r="H255" s="30" t="n"/>
      <c r="I255" s="33">
        <f>IF(A255="","",MAX(0,TODAY()-A255))</f>
        <v/>
      </c>
      <c r="J255" s="34">
        <f>IF(OR(P255="",A255=""),"",IF(COUNT(INDEX(Settings!$C$2:$C$8,P255))=0,"",IF(AND(INDEX(Settings!$D$2:$D$8,P255)="H",H255=""),"",IF(INDEX(Settings!$D$2:$D$8,P255)="A",A255,IF(INDEX(Settings!$D$2:$D$8,P255)="HA",IF(H255="",A255,H255),H255))+INDEX(Settings!$C$2:$C$8,P255))))</f>
        <v/>
      </c>
      <c r="K255" s="35">
        <f>IF(A255="",IF(B255&lt;&gt;"","Add date / أدخل تاريخ الاستفسار",""),IF(G255="","Set status / اختر الحالة",IF(P255="","Check status / راجع الحالة",IF(COUNT(INDEX(Settings!$C$2:$C$8,P255))=0,"Closed / مغلق",IF(AND(INDEX(Settings!$D$2:$D$8,P255)="H",H255=""),"Add last follow-up date / أدخل تاريخ آخر متابعة",IF(J255&lt;TODAY(),"OVERDUE / متأخر",IF(J255=TODAY(),"DUE TODAY / مستحق اليوم","Upcoming / قادم")))))))</f>
        <v/>
      </c>
      <c r="L255" s="36">
        <f>IF(P255="","",INDEX(Settings!$B$2:$B$8,P255))</f>
        <v/>
      </c>
      <c r="M255" s="37">
        <f>IF(OR(P255="",J255=""),"",IFERROR(SUBSTITUTE(SUBSTITUTE(INDEX(Templates!$C$2:$C$5,INDEX(Settings!$E$2:$E$8,P255)),"[Name]",B255),"[service]",D255),"Check template / راجع القالب"))</f>
        <v/>
      </c>
      <c r="N255" s="38">
        <f>IF(OR(P255="",J255=""),"",IFERROR(SUBSTITUTE(SUBSTITUTE(INDEX(Templates!$D$2:$D$5,INDEX(Settings!$E$2:$E$8,P255)),"[Name]",B255),"[service]",D255),"Check template / راجع القالب"))</f>
        <v/>
      </c>
      <c r="O255">
        <f>IF(OR(P255="",A255=""),"",IF(J255&lt;&gt;"",J255+ROW()/100000,IF(COUNT(INDEX(Settings!$C$2:$C$8,P255))=0,"",A255+ROW()/100000)))</f>
        <v/>
      </c>
      <c r="P255">
        <f>IF(OR(A255="",G255=""),"",IFERROR(MATCH(G255,Settings!$A$2:$A$8,0),""))</f>
        <v/>
      </c>
    </row>
    <row r="256">
      <c r="A256" s="30" t="n"/>
      <c r="B256" s="31" t="n"/>
      <c r="C256" s="31" t="n"/>
      <c r="D256" s="31" t="n"/>
      <c r="E256" s="31" t="n"/>
      <c r="F256" s="32" t="n"/>
      <c r="G256" s="31" t="n"/>
      <c r="H256" s="30" t="n"/>
      <c r="I256" s="33">
        <f>IF(A256="","",MAX(0,TODAY()-A256))</f>
        <v/>
      </c>
      <c r="J256" s="34">
        <f>IF(OR(P256="",A256=""),"",IF(COUNT(INDEX(Settings!$C$2:$C$8,P256))=0,"",IF(AND(INDEX(Settings!$D$2:$D$8,P256)="H",H256=""),"",IF(INDEX(Settings!$D$2:$D$8,P256)="A",A256,IF(INDEX(Settings!$D$2:$D$8,P256)="HA",IF(H256="",A256,H256),H256))+INDEX(Settings!$C$2:$C$8,P256))))</f>
        <v/>
      </c>
      <c r="K256" s="35">
        <f>IF(A256="",IF(B256&lt;&gt;"","Add date / أدخل تاريخ الاستفسار",""),IF(G256="","Set status / اختر الحالة",IF(P256="","Check status / راجع الحالة",IF(COUNT(INDEX(Settings!$C$2:$C$8,P256))=0,"Closed / مغلق",IF(AND(INDEX(Settings!$D$2:$D$8,P256)="H",H256=""),"Add last follow-up date / أدخل تاريخ آخر متابعة",IF(J256&lt;TODAY(),"OVERDUE / متأخر",IF(J256=TODAY(),"DUE TODAY / مستحق اليوم","Upcoming / قادم")))))))</f>
        <v/>
      </c>
      <c r="L256" s="36">
        <f>IF(P256="","",INDEX(Settings!$B$2:$B$8,P256))</f>
        <v/>
      </c>
      <c r="M256" s="37">
        <f>IF(OR(P256="",J256=""),"",IFERROR(SUBSTITUTE(SUBSTITUTE(INDEX(Templates!$C$2:$C$5,INDEX(Settings!$E$2:$E$8,P256)),"[Name]",B256),"[service]",D256),"Check template / راجع القالب"))</f>
        <v/>
      </c>
      <c r="N256" s="38">
        <f>IF(OR(P256="",J256=""),"",IFERROR(SUBSTITUTE(SUBSTITUTE(INDEX(Templates!$D$2:$D$5,INDEX(Settings!$E$2:$E$8,P256)),"[Name]",B256),"[service]",D256),"Check template / راجع القالب"))</f>
        <v/>
      </c>
      <c r="O256">
        <f>IF(OR(P256="",A256=""),"",IF(J256&lt;&gt;"",J256+ROW()/100000,IF(COUNT(INDEX(Settings!$C$2:$C$8,P256))=0,"",A256+ROW()/100000)))</f>
        <v/>
      </c>
      <c r="P256">
        <f>IF(OR(A256="",G256=""),"",IFERROR(MATCH(G256,Settings!$A$2:$A$8,0),""))</f>
        <v/>
      </c>
    </row>
    <row r="257">
      <c r="A257" s="30" t="n"/>
      <c r="B257" s="31" t="n"/>
      <c r="C257" s="31" t="n"/>
      <c r="D257" s="31" t="n"/>
      <c r="E257" s="31" t="n"/>
      <c r="F257" s="32" t="n"/>
      <c r="G257" s="31" t="n"/>
      <c r="H257" s="30" t="n"/>
      <c r="I257" s="33">
        <f>IF(A257="","",MAX(0,TODAY()-A257))</f>
        <v/>
      </c>
      <c r="J257" s="34">
        <f>IF(OR(P257="",A257=""),"",IF(COUNT(INDEX(Settings!$C$2:$C$8,P257))=0,"",IF(AND(INDEX(Settings!$D$2:$D$8,P257)="H",H257=""),"",IF(INDEX(Settings!$D$2:$D$8,P257)="A",A257,IF(INDEX(Settings!$D$2:$D$8,P257)="HA",IF(H257="",A257,H257),H257))+INDEX(Settings!$C$2:$C$8,P257))))</f>
        <v/>
      </c>
      <c r="K257" s="35">
        <f>IF(A257="",IF(B257&lt;&gt;"","Add date / أدخل تاريخ الاستفسار",""),IF(G257="","Set status / اختر الحالة",IF(P257="","Check status / راجع الحالة",IF(COUNT(INDEX(Settings!$C$2:$C$8,P257))=0,"Closed / مغلق",IF(AND(INDEX(Settings!$D$2:$D$8,P257)="H",H257=""),"Add last follow-up date / أدخل تاريخ آخر متابعة",IF(J257&lt;TODAY(),"OVERDUE / متأخر",IF(J257=TODAY(),"DUE TODAY / مستحق اليوم","Upcoming / قادم")))))))</f>
        <v/>
      </c>
      <c r="L257" s="36">
        <f>IF(P257="","",INDEX(Settings!$B$2:$B$8,P257))</f>
        <v/>
      </c>
      <c r="M257" s="37">
        <f>IF(OR(P257="",J257=""),"",IFERROR(SUBSTITUTE(SUBSTITUTE(INDEX(Templates!$C$2:$C$5,INDEX(Settings!$E$2:$E$8,P257)),"[Name]",B257),"[service]",D257),"Check template / راجع القالب"))</f>
        <v/>
      </c>
      <c r="N257" s="38">
        <f>IF(OR(P257="",J257=""),"",IFERROR(SUBSTITUTE(SUBSTITUTE(INDEX(Templates!$D$2:$D$5,INDEX(Settings!$E$2:$E$8,P257)),"[Name]",B257),"[service]",D257),"Check template / راجع القالب"))</f>
        <v/>
      </c>
      <c r="O257">
        <f>IF(OR(P257="",A257=""),"",IF(J257&lt;&gt;"",J257+ROW()/100000,IF(COUNT(INDEX(Settings!$C$2:$C$8,P257))=0,"",A257+ROW()/100000)))</f>
        <v/>
      </c>
      <c r="P257">
        <f>IF(OR(A257="",G257=""),"",IFERROR(MATCH(G257,Settings!$A$2:$A$8,0),""))</f>
        <v/>
      </c>
    </row>
    <row r="258">
      <c r="A258" s="30" t="n"/>
      <c r="B258" s="31" t="n"/>
      <c r="C258" s="31" t="n"/>
      <c r="D258" s="31" t="n"/>
      <c r="E258" s="31" t="n"/>
      <c r="F258" s="32" t="n"/>
      <c r="G258" s="31" t="n"/>
      <c r="H258" s="30" t="n"/>
      <c r="I258" s="33">
        <f>IF(A258="","",MAX(0,TODAY()-A258))</f>
        <v/>
      </c>
      <c r="J258" s="34">
        <f>IF(OR(P258="",A258=""),"",IF(COUNT(INDEX(Settings!$C$2:$C$8,P258))=0,"",IF(AND(INDEX(Settings!$D$2:$D$8,P258)="H",H258=""),"",IF(INDEX(Settings!$D$2:$D$8,P258)="A",A258,IF(INDEX(Settings!$D$2:$D$8,P258)="HA",IF(H258="",A258,H258),H258))+INDEX(Settings!$C$2:$C$8,P258))))</f>
        <v/>
      </c>
      <c r="K258" s="35">
        <f>IF(A258="",IF(B258&lt;&gt;"","Add date / أدخل تاريخ الاستفسار",""),IF(G258="","Set status / اختر الحالة",IF(P258="","Check status / راجع الحالة",IF(COUNT(INDEX(Settings!$C$2:$C$8,P258))=0,"Closed / مغلق",IF(AND(INDEX(Settings!$D$2:$D$8,P258)="H",H258=""),"Add last follow-up date / أدخل تاريخ آخر متابعة",IF(J258&lt;TODAY(),"OVERDUE / متأخر",IF(J258=TODAY(),"DUE TODAY / مستحق اليوم","Upcoming / قادم")))))))</f>
        <v/>
      </c>
      <c r="L258" s="36">
        <f>IF(P258="","",INDEX(Settings!$B$2:$B$8,P258))</f>
        <v/>
      </c>
      <c r="M258" s="37">
        <f>IF(OR(P258="",J258=""),"",IFERROR(SUBSTITUTE(SUBSTITUTE(INDEX(Templates!$C$2:$C$5,INDEX(Settings!$E$2:$E$8,P258)),"[Name]",B258),"[service]",D258),"Check template / راجع القالب"))</f>
        <v/>
      </c>
      <c r="N258" s="38">
        <f>IF(OR(P258="",J258=""),"",IFERROR(SUBSTITUTE(SUBSTITUTE(INDEX(Templates!$D$2:$D$5,INDEX(Settings!$E$2:$E$8,P258)),"[Name]",B258),"[service]",D258),"Check template / راجع القالب"))</f>
        <v/>
      </c>
      <c r="O258">
        <f>IF(OR(P258="",A258=""),"",IF(J258&lt;&gt;"",J258+ROW()/100000,IF(COUNT(INDEX(Settings!$C$2:$C$8,P258))=0,"",A258+ROW()/100000)))</f>
        <v/>
      </c>
      <c r="P258">
        <f>IF(OR(A258="",G258=""),"",IFERROR(MATCH(G258,Settings!$A$2:$A$8,0),""))</f>
        <v/>
      </c>
    </row>
    <row r="259">
      <c r="A259" s="30" t="n"/>
      <c r="B259" s="31" t="n"/>
      <c r="C259" s="31" t="n"/>
      <c r="D259" s="31" t="n"/>
      <c r="E259" s="31" t="n"/>
      <c r="F259" s="32" t="n"/>
      <c r="G259" s="31" t="n"/>
      <c r="H259" s="30" t="n"/>
      <c r="I259" s="33">
        <f>IF(A259="","",MAX(0,TODAY()-A259))</f>
        <v/>
      </c>
      <c r="J259" s="34">
        <f>IF(OR(P259="",A259=""),"",IF(COUNT(INDEX(Settings!$C$2:$C$8,P259))=0,"",IF(AND(INDEX(Settings!$D$2:$D$8,P259)="H",H259=""),"",IF(INDEX(Settings!$D$2:$D$8,P259)="A",A259,IF(INDEX(Settings!$D$2:$D$8,P259)="HA",IF(H259="",A259,H259),H259))+INDEX(Settings!$C$2:$C$8,P259))))</f>
        <v/>
      </c>
      <c r="K259" s="35">
        <f>IF(A259="",IF(B259&lt;&gt;"","Add date / أدخل تاريخ الاستفسار",""),IF(G259="","Set status / اختر الحالة",IF(P259="","Check status / راجع الحالة",IF(COUNT(INDEX(Settings!$C$2:$C$8,P259))=0,"Closed / مغلق",IF(AND(INDEX(Settings!$D$2:$D$8,P259)="H",H259=""),"Add last follow-up date / أدخل تاريخ آخر متابعة",IF(J259&lt;TODAY(),"OVERDUE / متأخر",IF(J259=TODAY(),"DUE TODAY / مستحق اليوم","Upcoming / قادم")))))))</f>
        <v/>
      </c>
      <c r="L259" s="36">
        <f>IF(P259="","",INDEX(Settings!$B$2:$B$8,P259))</f>
        <v/>
      </c>
      <c r="M259" s="37">
        <f>IF(OR(P259="",J259=""),"",IFERROR(SUBSTITUTE(SUBSTITUTE(INDEX(Templates!$C$2:$C$5,INDEX(Settings!$E$2:$E$8,P259)),"[Name]",B259),"[service]",D259),"Check template / راجع القالب"))</f>
        <v/>
      </c>
      <c r="N259" s="38">
        <f>IF(OR(P259="",J259=""),"",IFERROR(SUBSTITUTE(SUBSTITUTE(INDEX(Templates!$D$2:$D$5,INDEX(Settings!$E$2:$E$8,P259)),"[Name]",B259),"[service]",D259),"Check template / راجع القالب"))</f>
        <v/>
      </c>
      <c r="O259">
        <f>IF(OR(P259="",A259=""),"",IF(J259&lt;&gt;"",J259+ROW()/100000,IF(COUNT(INDEX(Settings!$C$2:$C$8,P259))=0,"",A259+ROW()/100000)))</f>
        <v/>
      </c>
      <c r="P259">
        <f>IF(OR(A259="",G259=""),"",IFERROR(MATCH(G259,Settings!$A$2:$A$8,0),""))</f>
        <v/>
      </c>
    </row>
    <row r="260">
      <c r="A260" s="30" t="n"/>
      <c r="B260" s="31" t="n"/>
      <c r="C260" s="31" t="n"/>
      <c r="D260" s="31" t="n"/>
      <c r="E260" s="31" t="n"/>
      <c r="F260" s="32" t="n"/>
      <c r="G260" s="31" t="n"/>
      <c r="H260" s="30" t="n"/>
      <c r="I260" s="33">
        <f>IF(A260="","",MAX(0,TODAY()-A260))</f>
        <v/>
      </c>
      <c r="J260" s="34">
        <f>IF(OR(P260="",A260=""),"",IF(COUNT(INDEX(Settings!$C$2:$C$8,P260))=0,"",IF(AND(INDEX(Settings!$D$2:$D$8,P260)="H",H260=""),"",IF(INDEX(Settings!$D$2:$D$8,P260)="A",A260,IF(INDEX(Settings!$D$2:$D$8,P260)="HA",IF(H260="",A260,H260),H260))+INDEX(Settings!$C$2:$C$8,P260))))</f>
        <v/>
      </c>
      <c r="K260" s="35">
        <f>IF(A260="",IF(B260&lt;&gt;"","Add date / أدخل تاريخ الاستفسار",""),IF(G260="","Set status / اختر الحالة",IF(P260="","Check status / راجع الحالة",IF(COUNT(INDEX(Settings!$C$2:$C$8,P260))=0,"Closed / مغلق",IF(AND(INDEX(Settings!$D$2:$D$8,P260)="H",H260=""),"Add last follow-up date / أدخل تاريخ آخر متابعة",IF(J260&lt;TODAY(),"OVERDUE / متأخر",IF(J260=TODAY(),"DUE TODAY / مستحق اليوم","Upcoming / قادم")))))))</f>
        <v/>
      </c>
      <c r="L260" s="36">
        <f>IF(P260="","",INDEX(Settings!$B$2:$B$8,P260))</f>
        <v/>
      </c>
      <c r="M260" s="37">
        <f>IF(OR(P260="",J260=""),"",IFERROR(SUBSTITUTE(SUBSTITUTE(INDEX(Templates!$C$2:$C$5,INDEX(Settings!$E$2:$E$8,P260)),"[Name]",B260),"[service]",D260),"Check template / راجع القالب"))</f>
        <v/>
      </c>
      <c r="N260" s="38">
        <f>IF(OR(P260="",J260=""),"",IFERROR(SUBSTITUTE(SUBSTITUTE(INDEX(Templates!$D$2:$D$5,INDEX(Settings!$E$2:$E$8,P260)),"[Name]",B260),"[service]",D260),"Check template / راجع القالب"))</f>
        <v/>
      </c>
      <c r="O260">
        <f>IF(OR(P260="",A260=""),"",IF(J260&lt;&gt;"",J260+ROW()/100000,IF(COUNT(INDEX(Settings!$C$2:$C$8,P260))=0,"",A260+ROW()/100000)))</f>
        <v/>
      </c>
      <c r="P260">
        <f>IF(OR(A260="",G260=""),"",IFERROR(MATCH(G260,Settings!$A$2:$A$8,0),""))</f>
        <v/>
      </c>
    </row>
    <row r="261">
      <c r="A261" s="30" t="n"/>
      <c r="B261" s="31" t="n"/>
      <c r="C261" s="31" t="n"/>
      <c r="D261" s="31" t="n"/>
      <c r="E261" s="31" t="n"/>
      <c r="F261" s="32" t="n"/>
      <c r="G261" s="31" t="n"/>
      <c r="H261" s="30" t="n"/>
      <c r="I261" s="33">
        <f>IF(A261="","",MAX(0,TODAY()-A261))</f>
        <v/>
      </c>
      <c r="J261" s="34">
        <f>IF(OR(P261="",A261=""),"",IF(COUNT(INDEX(Settings!$C$2:$C$8,P261))=0,"",IF(AND(INDEX(Settings!$D$2:$D$8,P261)="H",H261=""),"",IF(INDEX(Settings!$D$2:$D$8,P261)="A",A261,IF(INDEX(Settings!$D$2:$D$8,P261)="HA",IF(H261="",A261,H261),H261))+INDEX(Settings!$C$2:$C$8,P261))))</f>
        <v/>
      </c>
      <c r="K261" s="35">
        <f>IF(A261="",IF(B261&lt;&gt;"","Add date / أدخل تاريخ الاستفسار",""),IF(G261="","Set status / اختر الحالة",IF(P261="","Check status / راجع الحالة",IF(COUNT(INDEX(Settings!$C$2:$C$8,P261))=0,"Closed / مغلق",IF(AND(INDEX(Settings!$D$2:$D$8,P261)="H",H261=""),"Add last follow-up date / أدخل تاريخ آخر متابعة",IF(J261&lt;TODAY(),"OVERDUE / متأخر",IF(J261=TODAY(),"DUE TODAY / مستحق اليوم","Upcoming / قادم")))))))</f>
        <v/>
      </c>
      <c r="L261" s="36">
        <f>IF(P261="","",INDEX(Settings!$B$2:$B$8,P261))</f>
        <v/>
      </c>
      <c r="M261" s="37">
        <f>IF(OR(P261="",J261=""),"",IFERROR(SUBSTITUTE(SUBSTITUTE(INDEX(Templates!$C$2:$C$5,INDEX(Settings!$E$2:$E$8,P261)),"[Name]",B261),"[service]",D261),"Check template / راجع القالب"))</f>
        <v/>
      </c>
      <c r="N261" s="38">
        <f>IF(OR(P261="",J261=""),"",IFERROR(SUBSTITUTE(SUBSTITUTE(INDEX(Templates!$D$2:$D$5,INDEX(Settings!$E$2:$E$8,P261)),"[Name]",B261),"[service]",D261),"Check template / راجع القالب"))</f>
        <v/>
      </c>
      <c r="O261">
        <f>IF(OR(P261="",A261=""),"",IF(J261&lt;&gt;"",J261+ROW()/100000,IF(COUNT(INDEX(Settings!$C$2:$C$8,P261))=0,"",A261+ROW()/100000)))</f>
        <v/>
      </c>
      <c r="P261">
        <f>IF(OR(A261="",G261=""),"",IFERROR(MATCH(G261,Settings!$A$2:$A$8,0),""))</f>
        <v/>
      </c>
    </row>
    <row r="262">
      <c r="A262" s="30" t="n"/>
      <c r="B262" s="31" t="n"/>
      <c r="C262" s="31" t="n"/>
      <c r="D262" s="31" t="n"/>
      <c r="E262" s="31" t="n"/>
      <c r="F262" s="32" t="n"/>
      <c r="G262" s="31" t="n"/>
      <c r="H262" s="30" t="n"/>
      <c r="I262" s="33">
        <f>IF(A262="","",MAX(0,TODAY()-A262))</f>
        <v/>
      </c>
      <c r="J262" s="34">
        <f>IF(OR(P262="",A262=""),"",IF(COUNT(INDEX(Settings!$C$2:$C$8,P262))=0,"",IF(AND(INDEX(Settings!$D$2:$D$8,P262)="H",H262=""),"",IF(INDEX(Settings!$D$2:$D$8,P262)="A",A262,IF(INDEX(Settings!$D$2:$D$8,P262)="HA",IF(H262="",A262,H262),H262))+INDEX(Settings!$C$2:$C$8,P262))))</f>
        <v/>
      </c>
      <c r="K262" s="35">
        <f>IF(A262="",IF(B262&lt;&gt;"","Add date / أدخل تاريخ الاستفسار",""),IF(G262="","Set status / اختر الحالة",IF(P262="","Check status / راجع الحالة",IF(COUNT(INDEX(Settings!$C$2:$C$8,P262))=0,"Closed / مغلق",IF(AND(INDEX(Settings!$D$2:$D$8,P262)="H",H262=""),"Add last follow-up date / أدخل تاريخ آخر متابعة",IF(J262&lt;TODAY(),"OVERDUE / متأخر",IF(J262=TODAY(),"DUE TODAY / مستحق اليوم","Upcoming / قادم")))))))</f>
        <v/>
      </c>
      <c r="L262" s="36">
        <f>IF(P262="","",INDEX(Settings!$B$2:$B$8,P262))</f>
        <v/>
      </c>
      <c r="M262" s="37">
        <f>IF(OR(P262="",J262=""),"",IFERROR(SUBSTITUTE(SUBSTITUTE(INDEX(Templates!$C$2:$C$5,INDEX(Settings!$E$2:$E$8,P262)),"[Name]",B262),"[service]",D262),"Check template / راجع القالب"))</f>
        <v/>
      </c>
      <c r="N262" s="38">
        <f>IF(OR(P262="",J262=""),"",IFERROR(SUBSTITUTE(SUBSTITUTE(INDEX(Templates!$D$2:$D$5,INDEX(Settings!$E$2:$E$8,P262)),"[Name]",B262),"[service]",D262),"Check template / راجع القالب"))</f>
        <v/>
      </c>
      <c r="O262">
        <f>IF(OR(P262="",A262=""),"",IF(J262&lt;&gt;"",J262+ROW()/100000,IF(COUNT(INDEX(Settings!$C$2:$C$8,P262))=0,"",A262+ROW()/100000)))</f>
        <v/>
      </c>
      <c r="P262">
        <f>IF(OR(A262="",G262=""),"",IFERROR(MATCH(G262,Settings!$A$2:$A$8,0),""))</f>
        <v/>
      </c>
    </row>
    <row r="263">
      <c r="A263" s="30" t="n"/>
      <c r="B263" s="31" t="n"/>
      <c r="C263" s="31" t="n"/>
      <c r="D263" s="31" t="n"/>
      <c r="E263" s="31" t="n"/>
      <c r="F263" s="32" t="n"/>
      <c r="G263" s="31" t="n"/>
      <c r="H263" s="30" t="n"/>
      <c r="I263" s="33">
        <f>IF(A263="","",MAX(0,TODAY()-A263))</f>
        <v/>
      </c>
      <c r="J263" s="34">
        <f>IF(OR(P263="",A263=""),"",IF(COUNT(INDEX(Settings!$C$2:$C$8,P263))=0,"",IF(AND(INDEX(Settings!$D$2:$D$8,P263)="H",H263=""),"",IF(INDEX(Settings!$D$2:$D$8,P263)="A",A263,IF(INDEX(Settings!$D$2:$D$8,P263)="HA",IF(H263="",A263,H263),H263))+INDEX(Settings!$C$2:$C$8,P263))))</f>
        <v/>
      </c>
      <c r="K263" s="35">
        <f>IF(A263="",IF(B263&lt;&gt;"","Add date / أدخل تاريخ الاستفسار",""),IF(G263="","Set status / اختر الحالة",IF(P263="","Check status / راجع الحالة",IF(COUNT(INDEX(Settings!$C$2:$C$8,P263))=0,"Closed / مغلق",IF(AND(INDEX(Settings!$D$2:$D$8,P263)="H",H263=""),"Add last follow-up date / أدخل تاريخ آخر متابعة",IF(J263&lt;TODAY(),"OVERDUE / متأخر",IF(J263=TODAY(),"DUE TODAY / مستحق اليوم","Upcoming / قادم")))))))</f>
        <v/>
      </c>
      <c r="L263" s="36">
        <f>IF(P263="","",INDEX(Settings!$B$2:$B$8,P263))</f>
        <v/>
      </c>
      <c r="M263" s="37">
        <f>IF(OR(P263="",J263=""),"",IFERROR(SUBSTITUTE(SUBSTITUTE(INDEX(Templates!$C$2:$C$5,INDEX(Settings!$E$2:$E$8,P263)),"[Name]",B263),"[service]",D263),"Check template / راجع القالب"))</f>
        <v/>
      </c>
      <c r="N263" s="38">
        <f>IF(OR(P263="",J263=""),"",IFERROR(SUBSTITUTE(SUBSTITUTE(INDEX(Templates!$D$2:$D$5,INDEX(Settings!$E$2:$E$8,P263)),"[Name]",B263),"[service]",D263),"Check template / راجع القالب"))</f>
        <v/>
      </c>
      <c r="O263">
        <f>IF(OR(P263="",A263=""),"",IF(J263&lt;&gt;"",J263+ROW()/100000,IF(COUNT(INDEX(Settings!$C$2:$C$8,P263))=0,"",A263+ROW()/100000)))</f>
        <v/>
      </c>
      <c r="P263">
        <f>IF(OR(A263="",G263=""),"",IFERROR(MATCH(G263,Settings!$A$2:$A$8,0),""))</f>
        <v/>
      </c>
    </row>
    <row r="264">
      <c r="A264" s="30" t="n"/>
      <c r="B264" s="31" t="n"/>
      <c r="C264" s="31" t="n"/>
      <c r="D264" s="31" t="n"/>
      <c r="E264" s="31" t="n"/>
      <c r="F264" s="32" t="n"/>
      <c r="G264" s="31" t="n"/>
      <c r="H264" s="30" t="n"/>
      <c r="I264" s="33">
        <f>IF(A264="","",MAX(0,TODAY()-A264))</f>
        <v/>
      </c>
      <c r="J264" s="34">
        <f>IF(OR(P264="",A264=""),"",IF(COUNT(INDEX(Settings!$C$2:$C$8,P264))=0,"",IF(AND(INDEX(Settings!$D$2:$D$8,P264)="H",H264=""),"",IF(INDEX(Settings!$D$2:$D$8,P264)="A",A264,IF(INDEX(Settings!$D$2:$D$8,P264)="HA",IF(H264="",A264,H264),H264))+INDEX(Settings!$C$2:$C$8,P264))))</f>
        <v/>
      </c>
      <c r="K264" s="35">
        <f>IF(A264="",IF(B264&lt;&gt;"","Add date / أدخل تاريخ الاستفسار",""),IF(G264="","Set status / اختر الحالة",IF(P264="","Check status / راجع الحالة",IF(COUNT(INDEX(Settings!$C$2:$C$8,P264))=0,"Closed / مغلق",IF(AND(INDEX(Settings!$D$2:$D$8,P264)="H",H264=""),"Add last follow-up date / أدخل تاريخ آخر متابعة",IF(J264&lt;TODAY(),"OVERDUE / متأخر",IF(J264=TODAY(),"DUE TODAY / مستحق اليوم","Upcoming / قادم")))))))</f>
        <v/>
      </c>
      <c r="L264" s="36">
        <f>IF(P264="","",INDEX(Settings!$B$2:$B$8,P264))</f>
        <v/>
      </c>
      <c r="M264" s="37">
        <f>IF(OR(P264="",J264=""),"",IFERROR(SUBSTITUTE(SUBSTITUTE(INDEX(Templates!$C$2:$C$5,INDEX(Settings!$E$2:$E$8,P264)),"[Name]",B264),"[service]",D264),"Check template / راجع القالب"))</f>
        <v/>
      </c>
      <c r="N264" s="38">
        <f>IF(OR(P264="",J264=""),"",IFERROR(SUBSTITUTE(SUBSTITUTE(INDEX(Templates!$D$2:$D$5,INDEX(Settings!$E$2:$E$8,P264)),"[Name]",B264),"[service]",D264),"Check template / راجع القالب"))</f>
        <v/>
      </c>
      <c r="O264">
        <f>IF(OR(P264="",A264=""),"",IF(J264&lt;&gt;"",J264+ROW()/100000,IF(COUNT(INDEX(Settings!$C$2:$C$8,P264))=0,"",A264+ROW()/100000)))</f>
        <v/>
      </c>
      <c r="P264">
        <f>IF(OR(A264="",G264=""),"",IFERROR(MATCH(G264,Settings!$A$2:$A$8,0),""))</f>
        <v/>
      </c>
    </row>
    <row r="265">
      <c r="A265" s="30" t="n"/>
      <c r="B265" s="31" t="n"/>
      <c r="C265" s="31" t="n"/>
      <c r="D265" s="31" t="n"/>
      <c r="E265" s="31" t="n"/>
      <c r="F265" s="32" t="n"/>
      <c r="G265" s="31" t="n"/>
      <c r="H265" s="30" t="n"/>
      <c r="I265" s="33">
        <f>IF(A265="","",MAX(0,TODAY()-A265))</f>
        <v/>
      </c>
      <c r="J265" s="34">
        <f>IF(OR(P265="",A265=""),"",IF(COUNT(INDEX(Settings!$C$2:$C$8,P265))=0,"",IF(AND(INDEX(Settings!$D$2:$D$8,P265)="H",H265=""),"",IF(INDEX(Settings!$D$2:$D$8,P265)="A",A265,IF(INDEX(Settings!$D$2:$D$8,P265)="HA",IF(H265="",A265,H265),H265))+INDEX(Settings!$C$2:$C$8,P265))))</f>
        <v/>
      </c>
      <c r="K265" s="35">
        <f>IF(A265="",IF(B265&lt;&gt;"","Add date / أدخل تاريخ الاستفسار",""),IF(G265="","Set status / اختر الحالة",IF(P265="","Check status / راجع الحالة",IF(COUNT(INDEX(Settings!$C$2:$C$8,P265))=0,"Closed / مغلق",IF(AND(INDEX(Settings!$D$2:$D$8,P265)="H",H265=""),"Add last follow-up date / أدخل تاريخ آخر متابعة",IF(J265&lt;TODAY(),"OVERDUE / متأخر",IF(J265=TODAY(),"DUE TODAY / مستحق اليوم","Upcoming / قادم")))))))</f>
        <v/>
      </c>
      <c r="L265" s="36">
        <f>IF(P265="","",INDEX(Settings!$B$2:$B$8,P265))</f>
        <v/>
      </c>
      <c r="M265" s="37">
        <f>IF(OR(P265="",J265=""),"",IFERROR(SUBSTITUTE(SUBSTITUTE(INDEX(Templates!$C$2:$C$5,INDEX(Settings!$E$2:$E$8,P265)),"[Name]",B265),"[service]",D265),"Check template / راجع القالب"))</f>
        <v/>
      </c>
      <c r="N265" s="38">
        <f>IF(OR(P265="",J265=""),"",IFERROR(SUBSTITUTE(SUBSTITUTE(INDEX(Templates!$D$2:$D$5,INDEX(Settings!$E$2:$E$8,P265)),"[Name]",B265),"[service]",D265),"Check template / راجع القالب"))</f>
        <v/>
      </c>
      <c r="O265">
        <f>IF(OR(P265="",A265=""),"",IF(J265&lt;&gt;"",J265+ROW()/100000,IF(COUNT(INDEX(Settings!$C$2:$C$8,P265))=0,"",A265+ROW()/100000)))</f>
        <v/>
      </c>
      <c r="P265">
        <f>IF(OR(A265="",G265=""),"",IFERROR(MATCH(G265,Settings!$A$2:$A$8,0),""))</f>
        <v/>
      </c>
    </row>
    <row r="266">
      <c r="A266" s="30" t="n"/>
      <c r="B266" s="31" t="n"/>
      <c r="C266" s="31" t="n"/>
      <c r="D266" s="31" t="n"/>
      <c r="E266" s="31" t="n"/>
      <c r="F266" s="32" t="n"/>
      <c r="G266" s="31" t="n"/>
      <c r="H266" s="30" t="n"/>
      <c r="I266" s="33">
        <f>IF(A266="","",MAX(0,TODAY()-A266))</f>
        <v/>
      </c>
      <c r="J266" s="34">
        <f>IF(OR(P266="",A266=""),"",IF(COUNT(INDEX(Settings!$C$2:$C$8,P266))=0,"",IF(AND(INDEX(Settings!$D$2:$D$8,P266)="H",H266=""),"",IF(INDEX(Settings!$D$2:$D$8,P266)="A",A266,IF(INDEX(Settings!$D$2:$D$8,P266)="HA",IF(H266="",A266,H266),H266))+INDEX(Settings!$C$2:$C$8,P266))))</f>
        <v/>
      </c>
      <c r="K266" s="35">
        <f>IF(A266="",IF(B266&lt;&gt;"","Add date / أدخل تاريخ الاستفسار",""),IF(G266="","Set status / اختر الحالة",IF(P266="","Check status / راجع الحالة",IF(COUNT(INDEX(Settings!$C$2:$C$8,P266))=0,"Closed / مغلق",IF(AND(INDEX(Settings!$D$2:$D$8,P266)="H",H266=""),"Add last follow-up date / أدخل تاريخ آخر متابعة",IF(J266&lt;TODAY(),"OVERDUE / متأخر",IF(J266=TODAY(),"DUE TODAY / مستحق اليوم","Upcoming / قادم")))))))</f>
        <v/>
      </c>
      <c r="L266" s="36">
        <f>IF(P266="","",INDEX(Settings!$B$2:$B$8,P266))</f>
        <v/>
      </c>
      <c r="M266" s="37">
        <f>IF(OR(P266="",J266=""),"",IFERROR(SUBSTITUTE(SUBSTITUTE(INDEX(Templates!$C$2:$C$5,INDEX(Settings!$E$2:$E$8,P266)),"[Name]",B266),"[service]",D266),"Check template / راجع القالب"))</f>
        <v/>
      </c>
      <c r="N266" s="38">
        <f>IF(OR(P266="",J266=""),"",IFERROR(SUBSTITUTE(SUBSTITUTE(INDEX(Templates!$D$2:$D$5,INDEX(Settings!$E$2:$E$8,P266)),"[Name]",B266),"[service]",D266),"Check template / راجع القالب"))</f>
        <v/>
      </c>
      <c r="O266">
        <f>IF(OR(P266="",A266=""),"",IF(J266&lt;&gt;"",J266+ROW()/100000,IF(COUNT(INDEX(Settings!$C$2:$C$8,P266))=0,"",A266+ROW()/100000)))</f>
        <v/>
      </c>
      <c r="P266">
        <f>IF(OR(A266="",G266=""),"",IFERROR(MATCH(G266,Settings!$A$2:$A$8,0),""))</f>
        <v/>
      </c>
    </row>
    <row r="267">
      <c r="A267" s="30" t="n"/>
      <c r="B267" s="31" t="n"/>
      <c r="C267" s="31" t="n"/>
      <c r="D267" s="31" t="n"/>
      <c r="E267" s="31" t="n"/>
      <c r="F267" s="32" t="n"/>
      <c r="G267" s="31" t="n"/>
      <c r="H267" s="30" t="n"/>
      <c r="I267" s="33">
        <f>IF(A267="","",MAX(0,TODAY()-A267))</f>
        <v/>
      </c>
      <c r="J267" s="34">
        <f>IF(OR(P267="",A267=""),"",IF(COUNT(INDEX(Settings!$C$2:$C$8,P267))=0,"",IF(AND(INDEX(Settings!$D$2:$D$8,P267)="H",H267=""),"",IF(INDEX(Settings!$D$2:$D$8,P267)="A",A267,IF(INDEX(Settings!$D$2:$D$8,P267)="HA",IF(H267="",A267,H267),H267))+INDEX(Settings!$C$2:$C$8,P267))))</f>
        <v/>
      </c>
      <c r="K267" s="35">
        <f>IF(A267="",IF(B267&lt;&gt;"","Add date / أدخل تاريخ الاستفسار",""),IF(G267="","Set status / اختر الحالة",IF(P267="","Check status / راجع الحالة",IF(COUNT(INDEX(Settings!$C$2:$C$8,P267))=0,"Closed / مغلق",IF(AND(INDEX(Settings!$D$2:$D$8,P267)="H",H267=""),"Add last follow-up date / أدخل تاريخ آخر متابعة",IF(J267&lt;TODAY(),"OVERDUE / متأخر",IF(J267=TODAY(),"DUE TODAY / مستحق اليوم","Upcoming / قادم")))))))</f>
        <v/>
      </c>
      <c r="L267" s="36">
        <f>IF(P267="","",INDEX(Settings!$B$2:$B$8,P267))</f>
        <v/>
      </c>
      <c r="M267" s="37">
        <f>IF(OR(P267="",J267=""),"",IFERROR(SUBSTITUTE(SUBSTITUTE(INDEX(Templates!$C$2:$C$5,INDEX(Settings!$E$2:$E$8,P267)),"[Name]",B267),"[service]",D267),"Check template / راجع القالب"))</f>
        <v/>
      </c>
      <c r="N267" s="38">
        <f>IF(OR(P267="",J267=""),"",IFERROR(SUBSTITUTE(SUBSTITUTE(INDEX(Templates!$D$2:$D$5,INDEX(Settings!$E$2:$E$8,P267)),"[Name]",B267),"[service]",D267),"Check template / راجع القالب"))</f>
        <v/>
      </c>
      <c r="O267">
        <f>IF(OR(P267="",A267=""),"",IF(J267&lt;&gt;"",J267+ROW()/100000,IF(COUNT(INDEX(Settings!$C$2:$C$8,P267))=0,"",A267+ROW()/100000)))</f>
        <v/>
      </c>
      <c r="P267">
        <f>IF(OR(A267="",G267=""),"",IFERROR(MATCH(G267,Settings!$A$2:$A$8,0),""))</f>
        <v/>
      </c>
    </row>
    <row r="268">
      <c r="A268" s="30" t="n"/>
      <c r="B268" s="31" t="n"/>
      <c r="C268" s="31" t="n"/>
      <c r="D268" s="31" t="n"/>
      <c r="E268" s="31" t="n"/>
      <c r="F268" s="32" t="n"/>
      <c r="G268" s="31" t="n"/>
      <c r="H268" s="30" t="n"/>
      <c r="I268" s="33">
        <f>IF(A268="","",MAX(0,TODAY()-A268))</f>
        <v/>
      </c>
      <c r="J268" s="34">
        <f>IF(OR(P268="",A268=""),"",IF(COUNT(INDEX(Settings!$C$2:$C$8,P268))=0,"",IF(AND(INDEX(Settings!$D$2:$D$8,P268)="H",H268=""),"",IF(INDEX(Settings!$D$2:$D$8,P268)="A",A268,IF(INDEX(Settings!$D$2:$D$8,P268)="HA",IF(H268="",A268,H268),H268))+INDEX(Settings!$C$2:$C$8,P268))))</f>
        <v/>
      </c>
      <c r="K268" s="35">
        <f>IF(A268="",IF(B268&lt;&gt;"","Add date / أدخل تاريخ الاستفسار",""),IF(G268="","Set status / اختر الحالة",IF(P268="","Check status / راجع الحالة",IF(COUNT(INDEX(Settings!$C$2:$C$8,P268))=0,"Closed / مغلق",IF(AND(INDEX(Settings!$D$2:$D$8,P268)="H",H268=""),"Add last follow-up date / أدخل تاريخ آخر متابعة",IF(J268&lt;TODAY(),"OVERDUE / متأخر",IF(J268=TODAY(),"DUE TODAY / مستحق اليوم","Upcoming / قادم")))))))</f>
        <v/>
      </c>
      <c r="L268" s="36">
        <f>IF(P268="","",INDEX(Settings!$B$2:$B$8,P268))</f>
        <v/>
      </c>
      <c r="M268" s="37">
        <f>IF(OR(P268="",J268=""),"",IFERROR(SUBSTITUTE(SUBSTITUTE(INDEX(Templates!$C$2:$C$5,INDEX(Settings!$E$2:$E$8,P268)),"[Name]",B268),"[service]",D268),"Check template / راجع القالب"))</f>
        <v/>
      </c>
      <c r="N268" s="38">
        <f>IF(OR(P268="",J268=""),"",IFERROR(SUBSTITUTE(SUBSTITUTE(INDEX(Templates!$D$2:$D$5,INDEX(Settings!$E$2:$E$8,P268)),"[Name]",B268),"[service]",D268),"Check template / راجع القالب"))</f>
        <v/>
      </c>
      <c r="O268">
        <f>IF(OR(P268="",A268=""),"",IF(J268&lt;&gt;"",J268+ROW()/100000,IF(COUNT(INDEX(Settings!$C$2:$C$8,P268))=0,"",A268+ROW()/100000)))</f>
        <v/>
      </c>
      <c r="P268">
        <f>IF(OR(A268="",G268=""),"",IFERROR(MATCH(G268,Settings!$A$2:$A$8,0),""))</f>
        <v/>
      </c>
    </row>
    <row r="269">
      <c r="A269" s="30" t="n"/>
      <c r="B269" s="31" t="n"/>
      <c r="C269" s="31" t="n"/>
      <c r="D269" s="31" t="n"/>
      <c r="E269" s="31" t="n"/>
      <c r="F269" s="32" t="n"/>
      <c r="G269" s="31" t="n"/>
      <c r="H269" s="30" t="n"/>
      <c r="I269" s="33">
        <f>IF(A269="","",MAX(0,TODAY()-A269))</f>
        <v/>
      </c>
      <c r="J269" s="34">
        <f>IF(OR(P269="",A269=""),"",IF(COUNT(INDEX(Settings!$C$2:$C$8,P269))=0,"",IF(AND(INDEX(Settings!$D$2:$D$8,P269)="H",H269=""),"",IF(INDEX(Settings!$D$2:$D$8,P269)="A",A269,IF(INDEX(Settings!$D$2:$D$8,P269)="HA",IF(H269="",A269,H269),H269))+INDEX(Settings!$C$2:$C$8,P269))))</f>
        <v/>
      </c>
      <c r="K269" s="35">
        <f>IF(A269="",IF(B269&lt;&gt;"","Add date / أدخل تاريخ الاستفسار",""),IF(G269="","Set status / اختر الحالة",IF(P269="","Check status / راجع الحالة",IF(COUNT(INDEX(Settings!$C$2:$C$8,P269))=0,"Closed / مغلق",IF(AND(INDEX(Settings!$D$2:$D$8,P269)="H",H269=""),"Add last follow-up date / أدخل تاريخ آخر متابعة",IF(J269&lt;TODAY(),"OVERDUE / متأخر",IF(J269=TODAY(),"DUE TODAY / مستحق اليوم","Upcoming / قادم")))))))</f>
        <v/>
      </c>
      <c r="L269" s="36">
        <f>IF(P269="","",INDEX(Settings!$B$2:$B$8,P269))</f>
        <v/>
      </c>
      <c r="M269" s="37">
        <f>IF(OR(P269="",J269=""),"",IFERROR(SUBSTITUTE(SUBSTITUTE(INDEX(Templates!$C$2:$C$5,INDEX(Settings!$E$2:$E$8,P269)),"[Name]",B269),"[service]",D269),"Check template / راجع القالب"))</f>
        <v/>
      </c>
      <c r="N269" s="38">
        <f>IF(OR(P269="",J269=""),"",IFERROR(SUBSTITUTE(SUBSTITUTE(INDEX(Templates!$D$2:$D$5,INDEX(Settings!$E$2:$E$8,P269)),"[Name]",B269),"[service]",D269),"Check template / راجع القالب"))</f>
        <v/>
      </c>
      <c r="O269">
        <f>IF(OR(P269="",A269=""),"",IF(J269&lt;&gt;"",J269+ROW()/100000,IF(COUNT(INDEX(Settings!$C$2:$C$8,P269))=0,"",A269+ROW()/100000)))</f>
        <v/>
      </c>
      <c r="P269">
        <f>IF(OR(A269="",G269=""),"",IFERROR(MATCH(G269,Settings!$A$2:$A$8,0),""))</f>
        <v/>
      </c>
    </row>
    <row r="270">
      <c r="A270" s="30" t="n"/>
      <c r="B270" s="31" t="n"/>
      <c r="C270" s="31" t="n"/>
      <c r="D270" s="31" t="n"/>
      <c r="E270" s="31" t="n"/>
      <c r="F270" s="32" t="n"/>
      <c r="G270" s="31" t="n"/>
      <c r="H270" s="30" t="n"/>
      <c r="I270" s="33">
        <f>IF(A270="","",MAX(0,TODAY()-A270))</f>
        <v/>
      </c>
      <c r="J270" s="34">
        <f>IF(OR(P270="",A270=""),"",IF(COUNT(INDEX(Settings!$C$2:$C$8,P270))=0,"",IF(AND(INDEX(Settings!$D$2:$D$8,P270)="H",H270=""),"",IF(INDEX(Settings!$D$2:$D$8,P270)="A",A270,IF(INDEX(Settings!$D$2:$D$8,P270)="HA",IF(H270="",A270,H270),H270))+INDEX(Settings!$C$2:$C$8,P270))))</f>
        <v/>
      </c>
      <c r="K270" s="35">
        <f>IF(A270="",IF(B270&lt;&gt;"","Add date / أدخل تاريخ الاستفسار",""),IF(G270="","Set status / اختر الحالة",IF(P270="","Check status / راجع الحالة",IF(COUNT(INDEX(Settings!$C$2:$C$8,P270))=0,"Closed / مغلق",IF(AND(INDEX(Settings!$D$2:$D$8,P270)="H",H270=""),"Add last follow-up date / أدخل تاريخ آخر متابعة",IF(J270&lt;TODAY(),"OVERDUE / متأخر",IF(J270=TODAY(),"DUE TODAY / مستحق اليوم","Upcoming / قادم")))))))</f>
        <v/>
      </c>
      <c r="L270" s="36">
        <f>IF(P270="","",INDEX(Settings!$B$2:$B$8,P270))</f>
        <v/>
      </c>
      <c r="M270" s="37">
        <f>IF(OR(P270="",J270=""),"",IFERROR(SUBSTITUTE(SUBSTITUTE(INDEX(Templates!$C$2:$C$5,INDEX(Settings!$E$2:$E$8,P270)),"[Name]",B270),"[service]",D270),"Check template / راجع القالب"))</f>
        <v/>
      </c>
      <c r="N270" s="38">
        <f>IF(OR(P270="",J270=""),"",IFERROR(SUBSTITUTE(SUBSTITUTE(INDEX(Templates!$D$2:$D$5,INDEX(Settings!$E$2:$E$8,P270)),"[Name]",B270),"[service]",D270),"Check template / راجع القالب"))</f>
        <v/>
      </c>
      <c r="O270">
        <f>IF(OR(P270="",A270=""),"",IF(J270&lt;&gt;"",J270+ROW()/100000,IF(COUNT(INDEX(Settings!$C$2:$C$8,P270))=0,"",A270+ROW()/100000)))</f>
        <v/>
      </c>
      <c r="P270">
        <f>IF(OR(A270="",G270=""),"",IFERROR(MATCH(G270,Settings!$A$2:$A$8,0),""))</f>
        <v/>
      </c>
    </row>
    <row r="271">
      <c r="A271" s="30" t="n"/>
      <c r="B271" s="31" t="n"/>
      <c r="C271" s="31" t="n"/>
      <c r="D271" s="31" t="n"/>
      <c r="E271" s="31" t="n"/>
      <c r="F271" s="32" t="n"/>
      <c r="G271" s="31" t="n"/>
      <c r="H271" s="30" t="n"/>
      <c r="I271" s="33">
        <f>IF(A271="","",MAX(0,TODAY()-A271))</f>
        <v/>
      </c>
      <c r="J271" s="34">
        <f>IF(OR(P271="",A271=""),"",IF(COUNT(INDEX(Settings!$C$2:$C$8,P271))=0,"",IF(AND(INDEX(Settings!$D$2:$D$8,P271)="H",H271=""),"",IF(INDEX(Settings!$D$2:$D$8,P271)="A",A271,IF(INDEX(Settings!$D$2:$D$8,P271)="HA",IF(H271="",A271,H271),H271))+INDEX(Settings!$C$2:$C$8,P271))))</f>
        <v/>
      </c>
      <c r="K271" s="35">
        <f>IF(A271="",IF(B271&lt;&gt;"","Add date / أدخل تاريخ الاستفسار",""),IF(G271="","Set status / اختر الحالة",IF(P271="","Check status / راجع الحالة",IF(COUNT(INDEX(Settings!$C$2:$C$8,P271))=0,"Closed / مغلق",IF(AND(INDEX(Settings!$D$2:$D$8,P271)="H",H271=""),"Add last follow-up date / أدخل تاريخ آخر متابعة",IF(J271&lt;TODAY(),"OVERDUE / متأخر",IF(J271=TODAY(),"DUE TODAY / مستحق اليوم","Upcoming / قادم")))))))</f>
        <v/>
      </c>
      <c r="L271" s="36">
        <f>IF(P271="","",INDEX(Settings!$B$2:$B$8,P271))</f>
        <v/>
      </c>
      <c r="M271" s="37">
        <f>IF(OR(P271="",J271=""),"",IFERROR(SUBSTITUTE(SUBSTITUTE(INDEX(Templates!$C$2:$C$5,INDEX(Settings!$E$2:$E$8,P271)),"[Name]",B271),"[service]",D271),"Check template / راجع القالب"))</f>
        <v/>
      </c>
      <c r="N271" s="38">
        <f>IF(OR(P271="",J271=""),"",IFERROR(SUBSTITUTE(SUBSTITUTE(INDEX(Templates!$D$2:$D$5,INDEX(Settings!$E$2:$E$8,P271)),"[Name]",B271),"[service]",D271),"Check template / راجع القالب"))</f>
        <v/>
      </c>
      <c r="O271">
        <f>IF(OR(P271="",A271=""),"",IF(J271&lt;&gt;"",J271+ROW()/100000,IF(COUNT(INDEX(Settings!$C$2:$C$8,P271))=0,"",A271+ROW()/100000)))</f>
        <v/>
      </c>
      <c r="P271">
        <f>IF(OR(A271="",G271=""),"",IFERROR(MATCH(G271,Settings!$A$2:$A$8,0),""))</f>
        <v/>
      </c>
    </row>
    <row r="272">
      <c r="A272" s="30" t="n"/>
      <c r="B272" s="31" t="n"/>
      <c r="C272" s="31" t="n"/>
      <c r="D272" s="31" t="n"/>
      <c r="E272" s="31" t="n"/>
      <c r="F272" s="32" t="n"/>
      <c r="G272" s="31" t="n"/>
      <c r="H272" s="30" t="n"/>
      <c r="I272" s="33">
        <f>IF(A272="","",MAX(0,TODAY()-A272))</f>
        <v/>
      </c>
      <c r="J272" s="34">
        <f>IF(OR(P272="",A272=""),"",IF(COUNT(INDEX(Settings!$C$2:$C$8,P272))=0,"",IF(AND(INDEX(Settings!$D$2:$D$8,P272)="H",H272=""),"",IF(INDEX(Settings!$D$2:$D$8,P272)="A",A272,IF(INDEX(Settings!$D$2:$D$8,P272)="HA",IF(H272="",A272,H272),H272))+INDEX(Settings!$C$2:$C$8,P272))))</f>
        <v/>
      </c>
      <c r="K272" s="35">
        <f>IF(A272="",IF(B272&lt;&gt;"","Add date / أدخل تاريخ الاستفسار",""),IF(G272="","Set status / اختر الحالة",IF(P272="","Check status / راجع الحالة",IF(COUNT(INDEX(Settings!$C$2:$C$8,P272))=0,"Closed / مغلق",IF(AND(INDEX(Settings!$D$2:$D$8,P272)="H",H272=""),"Add last follow-up date / أدخل تاريخ آخر متابعة",IF(J272&lt;TODAY(),"OVERDUE / متأخر",IF(J272=TODAY(),"DUE TODAY / مستحق اليوم","Upcoming / قادم")))))))</f>
        <v/>
      </c>
      <c r="L272" s="36">
        <f>IF(P272="","",INDEX(Settings!$B$2:$B$8,P272))</f>
        <v/>
      </c>
      <c r="M272" s="37">
        <f>IF(OR(P272="",J272=""),"",IFERROR(SUBSTITUTE(SUBSTITUTE(INDEX(Templates!$C$2:$C$5,INDEX(Settings!$E$2:$E$8,P272)),"[Name]",B272),"[service]",D272),"Check template / راجع القالب"))</f>
        <v/>
      </c>
      <c r="N272" s="38">
        <f>IF(OR(P272="",J272=""),"",IFERROR(SUBSTITUTE(SUBSTITUTE(INDEX(Templates!$D$2:$D$5,INDEX(Settings!$E$2:$E$8,P272)),"[Name]",B272),"[service]",D272),"Check template / راجع القالب"))</f>
        <v/>
      </c>
      <c r="O272">
        <f>IF(OR(P272="",A272=""),"",IF(J272&lt;&gt;"",J272+ROW()/100000,IF(COUNT(INDEX(Settings!$C$2:$C$8,P272))=0,"",A272+ROW()/100000)))</f>
        <v/>
      </c>
      <c r="P272">
        <f>IF(OR(A272="",G272=""),"",IFERROR(MATCH(G272,Settings!$A$2:$A$8,0),""))</f>
        <v/>
      </c>
    </row>
    <row r="273">
      <c r="A273" s="30" t="n"/>
      <c r="B273" s="31" t="n"/>
      <c r="C273" s="31" t="n"/>
      <c r="D273" s="31" t="n"/>
      <c r="E273" s="31" t="n"/>
      <c r="F273" s="32" t="n"/>
      <c r="G273" s="31" t="n"/>
      <c r="H273" s="30" t="n"/>
      <c r="I273" s="33">
        <f>IF(A273="","",MAX(0,TODAY()-A273))</f>
        <v/>
      </c>
      <c r="J273" s="34">
        <f>IF(OR(P273="",A273=""),"",IF(COUNT(INDEX(Settings!$C$2:$C$8,P273))=0,"",IF(AND(INDEX(Settings!$D$2:$D$8,P273)="H",H273=""),"",IF(INDEX(Settings!$D$2:$D$8,P273)="A",A273,IF(INDEX(Settings!$D$2:$D$8,P273)="HA",IF(H273="",A273,H273),H273))+INDEX(Settings!$C$2:$C$8,P273))))</f>
        <v/>
      </c>
      <c r="K273" s="35">
        <f>IF(A273="",IF(B273&lt;&gt;"","Add date / أدخل تاريخ الاستفسار",""),IF(G273="","Set status / اختر الحالة",IF(P273="","Check status / راجع الحالة",IF(COUNT(INDEX(Settings!$C$2:$C$8,P273))=0,"Closed / مغلق",IF(AND(INDEX(Settings!$D$2:$D$8,P273)="H",H273=""),"Add last follow-up date / أدخل تاريخ آخر متابعة",IF(J273&lt;TODAY(),"OVERDUE / متأخر",IF(J273=TODAY(),"DUE TODAY / مستحق اليوم","Upcoming / قادم")))))))</f>
        <v/>
      </c>
      <c r="L273" s="36">
        <f>IF(P273="","",INDEX(Settings!$B$2:$B$8,P273))</f>
        <v/>
      </c>
      <c r="M273" s="37">
        <f>IF(OR(P273="",J273=""),"",IFERROR(SUBSTITUTE(SUBSTITUTE(INDEX(Templates!$C$2:$C$5,INDEX(Settings!$E$2:$E$8,P273)),"[Name]",B273),"[service]",D273),"Check template / راجع القالب"))</f>
        <v/>
      </c>
      <c r="N273" s="38">
        <f>IF(OR(P273="",J273=""),"",IFERROR(SUBSTITUTE(SUBSTITUTE(INDEX(Templates!$D$2:$D$5,INDEX(Settings!$E$2:$E$8,P273)),"[Name]",B273),"[service]",D273),"Check template / راجع القالب"))</f>
        <v/>
      </c>
      <c r="O273">
        <f>IF(OR(P273="",A273=""),"",IF(J273&lt;&gt;"",J273+ROW()/100000,IF(COUNT(INDEX(Settings!$C$2:$C$8,P273))=0,"",A273+ROW()/100000)))</f>
        <v/>
      </c>
      <c r="P273">
        <f>IF(OR(A273="",G273=""),"",IFERROR(MATCH(G273,Settings!$A$2:$A$8,0),""))</f>
        <v/>
      </c>
    </row>
    <row r="274">
      <c r="A274" s="30" t="n"/>
      <c r="B274" s="31" t="n"/>
      <c r="C274" s="31" t="n"/>
      <c r="D274" s="31" t="n"/>
      <c r="E274" s="31" t="n"/>
      <c r="F274" s="32" t="n"/>
      <c r="G274" s="31" t="n"/>
      <c r="H274" s="30" t="n"/>
      <c r="I274" s="33">
        <f>IF(A274="","",MAX(0,TODAY()-A274))</f>
        <v/>
      </c>
      <c r="J274" s="34">
        <f>IF(OR(P274="",A274=""),"",IF(COUNT(INDEX(Settings!$C$2:$C$8,P274))=0,"",IF(AND(INDEX(Settings!$D$2:$D$8,P274)="H",H274=""),"",IF(INDEX(Settings!$D$2:$D$8,P274)="A",A274,IF(INDEX(Settings!$D$2:$D$8,P274)="HA",IF(H274="",A274,H274),H274))+INDEX(Settings!$C$2:$C$8,P274))))</f>
        <v/>
      </c>
      <c r="K274" s="35">
        <f>IF(A274="",IF(B274&lt;&gt;"","Add date / أدخل تاريخ الاستفسار",""),IF(G274="","Set status / اختر الحالة",IF(P274="","Check status / راجع الحالة",IF(COUNT(INDEX(Settings!$C$2:$C$8,P274))=0,"Closed / مغلق",IF(AND(INDEX(Settings!$D$2:$D$8,P274)="H",H274=""),"Add last follow-up date / أدخل تاريخ آخر متابعة",IF(J274&lt;TODAY(),"OVERDUE / متأخر",IF(J274=TODAY(),"DUE TODAY / مستحق اليوم","Upcoming / قادم")))))))</f>
        <v/>
      </c>
      <c r="L274" s="36">
        <f>IF(P274="","",INDEX(Settings!$B$2:$B$8,P274))</f>
        <v/>
      </c>
      <c r="M274" s="37">
        <f>IF(OR(P274="",J274=""),"",IFERROR(SUBSTITUTE(SUBSTITUTE(INDEX(Templates!$C$2:$C$5,INDEX(Settings!$E$2:$E$8,P274)),"[Name]",B274),"[service]",D274),"Check template / راجع القالب"))</f>
        <v/>
      </c>
      <c r="N274" s="38">
        <f>IF(OR(P274="",J274=""),"",IFERROR(SUBSTITUTE(SUBSTITUTE(INDEX(Templates!$D$2:$D$5,INDEX(Settings!$E$2:$E$8,P274)),"[Name]",B274),"[service]",D274),"Check template / راجع القالب"))</f>
        <v/>
      </c>
      <c r="O274">
        <f>IF(OR(P274="",A274=""),"",IF(J274&lt;&gt;"",J274+ROW()/100000,IF(COUNT(INDEX(Settings!$C$2:$C$8,P274))=0,"",A274+ROW()/100000)))</f>
        <v/>
      </c>
      <c r="P274">
        <f>IF(OR(A274="",G274=""),"",IFERROR(MATCH(G274,Settings!$A$2:$A$8,0),""))</f>
        <v/>
      </c>
    </row>
    <row r="275">
      <c r="A275" s="30" t="n"/>
      <c r="B275" s="31" t="n"/>
      <c r="C275" s="31" t="n"/>
      <c r="D275" s="31" t="n"/>
      <c r="E275" s="31" t="n"/>
      <c r="F275" s="32" t="n"/>
      <c r="G275" s="31" t="n"/>
      <c r="H275" s="30" t="n"/>
      <c r="I275" s="33">
        <f>IF(A275="","",MAX(0,TODAY()-A275))</f>
        <v/>
      </c>
      <c r="J275" s="34">
        <f>IF(OR(P275="",A275=""),"",IF(COUNT(INDEX(Settings!$C$2:$C$8,P275))=0,"",IF(AND(INDEX(Settings!$D$2:$D$8,P275)="H",H275=""),"",IF(INDEX(Settings!$D$2:$D$8,P275)="A",A275,IF(INDEX(Settings!$D$2:$D$8,P275)="HA",IF(H275="",A275,H275),H275))+INDEX(Settings!$C$2:$C$8,P275))))</f>
        <v/>
      </c>
      <c r="K275" s="35">
        <f>IF(A275="",IF(B275&lt;&gt;"","Add date / أدخل تاريخ الاستفسار",""),IF(G275="","Set status / اختر الحالة",IF(P275="","Check status / راجع الحالة",IF(COUNT(INDEX(Settings!$C$2:$C$8,P275))=0,"Closed / مغلق",IF(AND(INDEX(Settings!$D$2:$D$8,P275)="H",H275=""),"Add last follow-up date / أدخل تاريخ آخر متابعة",IF(J275&lt;TODAY(),"OVERDUE / متأخر",IF(J275=TODAY(),"DUE TODAY / مستحق اليوم","Upcoming / قادم")))))))</f>
        <v/>
      </c>
      <c r="L275" s="36">
        <f>IF(P275="","",INDEX(Settings!$B$2:$B$8,P275))</f>
        <v/>
      </c>
      <c r="M275" s="37">
        <f>IF(OR(P275="",J275=""),"",IFERROR(SUBSTITUTE(SUBSTITUTE(INDEX(Templates!$C$2:$C$5,INDEX(Settings!$E$2:$E$8,P275)),"[Name]",B275),"[service]",D275),"Check template / راجع القالب"))</f>
        <v/>
      </c>
      <c r="N275" s="38">
        <f>IF(OR(P275="",J275=""),"",IFERROR(SUBSTITUTE(SUBSTITUTE(INDEX(Templates!$D$2:$D$5,INDEX(Settings!$E$2:$E$8,P275)),"[Name]",B275),"[service]",D275),"Check template / راجع القالب"))</f>
        <v/>
      </c>
      <c r="O275">
        <f>IF(OR(P275="",A275=""),"",IF(J275&lt;&gt;"",J275+ROW()/100000,IF(COUNT(INDEX(Settings!$C$2:$C$8,P275))=0,"",A275+ROW()/100000)))</f>
        <v/>
      </c>
      <c r="P275">
        <f>IF(OR(A275="",G275=""),"",IFERROR(MATCH(G275,Settings!$A$2:$A$8,0),""))</f>
        <v/>
      </c>
    </row>
    <row r="276">
      <c r="A276" s="30" t="n"/>
      <c r="B276" s="31" t="n"/>
      <c r="C276" s="31" t="n"/>
      <c r="D276" s="31" t="n"/>
      <c r="E276" s="31" t="n"/>
      <c r="F276" s="32" t="n"/>
      <c r="G276" s="31" t="n"/>
      <c r="H276" s="30" t="n"/>
      <c r="I276" s="33">
        <f>IF(A276="","",MAX(0,TODAY()-A276))</f>
        <v/>
      </c>
      <c r="J276" s="34">
        <f>IF(OR(P276="",A276=""),"",IF(COUNT(INDEX(Settings!$C$2:$C$8,P276))=0,"",IF(AND(INDEX(Settings!$D$2:$D$8,P276)="H",H276=""),"",IF(INDEX(Settings!$D$2:$D$8,P276)="A",A276,IF(INDEX(Settings!$D$2:$D$8,P276)="HA",IF(H276="",A276,H276),H276))+INDEX(Settings!$C$2:$C$8,P276))))</f>
        <v/>
      </c>
      <c r="K276" s="35">
        <f>IF(A276="",IF(B276&lt;&gt;"","Add date / أدخل تاريخ الاستفسار",""),IF(G276="","Set status / اختر الحالة",IF(P276="","Check status / راجع الحالة",IF(COUNT(INDEX(Settings!$C$2:$C$8,P276))=0,"Closed / مغلق",IF(AND(INDEX(Settings!$D$2:$D$8,P276)="H",H276=""),"Add last follow-up date / أدخل تاريخ آخر متابعة",IF(J276&lt;TODAY(),"OVERDUE / متأخر",IF(J276=TODAY(),"DUE TODAY / مستحق اليوم","Upcoming / قادم")))))))</f>
        <v/>
      </c>
      <c r="L276" s="36">
        <f>IF(P276="","",INDEX(Settings!$B$2:$B$8,P276))</f>
        <v/>
      </c>
      <c r="M276" s="37">
        <f>IF(OR(P276="",J276=""),"",IFERROR(SUBSTITUTE(SUBSTITUTE(INDEX(Templates!$C$2:$C$5,INDEX(Settings!$E$2:$E$8,P276)),"[Name]",B276),"[service]",D276),"Check template / راجع القالب"))</f>
        <v/>
      </c>
      <c r="N276" s="38">
        <f>IF(OR(P276="",J276=""),"",IFERROR(SUBSTITUTE(SUBSTITUTE(INDEX(Templates!$D$2:$D$5,INDEX(Settings!$E$2:$E$8,P276)),"[Name]",B276),"[service]",D276),"Check template / راجع القالب"))</f>
        <v/>
      </c>
      <c r="O276">
        <f>IF(OR(P276="",A276=""),"",IF(J276&lt;&gt;"",J276+ROW()/100000,IF(COUNT(INDEX(Settings!$C$2:$C$8,P276))=0,"",A276+ROW()/100000)))</f>
        <v/>
      </c>
      <c r="P276">
        <f>IF(OR(A276="",G276=""),"",IFERROR(MATCH(G276,Settings!$A$2:$A$8,0),""))</f>
        <v/>
      </c>
    </row>
    <row r="277">
      <c r="A277" s="30" t="n"/>
      <c r="B277" s="31" t="n"/>
      <c r="C277" s="31" t="n"/>
      <c r="D277" s="31" t="n"/>
      <c r="E277" s="31" t="n"/>
      <c r="F277" s="32" t="n"/>
      <c r="G277" s="31" t="n"/>
      <c r="H277" s="30" t="n"/>
      <c r="I277" s="33">
        <f>IF(A277="","",MAX(0,TODAY()-A277))</f>
        <v/>
      </c>
      <c r="J277" s="34">
        <f>IF(OR(P277="",A277=""),"",IF(COUNT(INDEX(Settings!$C$2:$C$8,P277))=0,"",IF(AND(INDEX(Settings!$D$2:$D$8,P277)="H",H277=""),"",IF(INDEX(Settings!$D$2:$D$8,P277)="A",A277,IF(INDEX(Settings!$D$2:$D$8,P277)="HA",IF(H277="",A277,H277),H277))+INDEX(Settings!$C$2:$C$8,P277))))</f>
        <v/>
      </c>
      <c r="K277" s="35">
        <f>IF(A277="",IF(B277&lt;&gt;"","Add date / أدخل تاريخ الاستفسار",""),IF(G277="","Set status / اختر الحالة",IF(P277="","Check status / راجع الحالة",IF(COUNT(INDEX(Settings!$C$2:$C$8,P277))=0,"Closed / مغلق",IF(AND(INDEX(Settings!$D$2:$D$8,P277)="H",H277=""),"Add last follow-up date / أدخل تاريخ آخر متابعة",IF(J277&lt;TODAY(),"OVERDUE / متأخر",IF(J277=TODAY(),"DUE TODAY / مستحق اليوم","Upcoming / قادم")))))))</f>
        <v/>
      </c>
      <c r="L277" s="36">
        <f>IF(P277="","",INDEX(Settings!$B$2:$B$8,P277))</f>
        <v/>
      </c>
      <c r="M277" s="37">
        <f>IF(OR(P277="",J277=""),"",IFERROR(SUBSTITUTE(SUBSTITUTE(INDEX(Templates!$C$2:$C$5,INDEX(Settings!$E$2:$E$8,P277)),"[Name]",B277),"[service]",D277),"Check template / راجع القالب"))</f>
        <v/>
      </c>
      <c r="N277" s="38">
        <f>IF(OR(P277="",J277=""),"",IFERROR(SUBSTITUTE(SUBSTITUTE(INDEX(Templates!$D$2:$D$5,INDEX(Settings!$E$2:$E$8,P277)),"[Name]",B277),"[service]",D277),"Check template / راجع القالب"))</f>
        <v/>
      </c>
      <c r="O277">
        <f>IF(OR(P277="",A277=""),"",IF(J277&lt;&gt;"",J277+ROW()/100000,IF(COUNT(INDEX(Settings!$C$2:$C$8,P277))=0,"",A277+ROW()/100000)))</f>
        <v/>
      </c>
      <c r="P277">
        <f>IF(OR(A277="",G277=""),"",IFERROR(MATCH(G277,Settings!$A$2:$A$8,0),""))</f>
        <v/>
      </c>
    </row>
    <row r="278">
      <c r="A278" s="30" t="n"/>
      <c r="B278" s="31" t="n"/>
      <c r="C278" s="31" t="n"/>
      <c r="D278" s="31" t="n"/>
      <c r="E278" s="31" t="n"/>
      <c r="F278" s="32" t="n"/>
      <c r="G278" s="31" t="n"/>
      <c r="H278" s="30" t="n"/>
      <c r="I278" s="33">
        <f>IF(A278="","",MAX(0,TODAY()-A278))</f>
        <v/>
      </c>
      <c r="J278" s="34">
        <f>IF(OR(P278="",A278=""),"",IF(COUNT(INDEX(Settings!$C$2:$C$8,P278))=0,"",IF(AND(INDEX(Settings!$D$2:$D$8,P278)="H",H278=""),"",IF(INDEX(Settings!$D$2:$D$8,P278)="A",A278,IF(INDEX(Settings!$D$2:$D$8,P278)="HA",IF(H278="",A278,H278),H278))+INDEX(Settings!$C$2:$C$8,P278))))</f>
        <v/>
      </c>
      <c r="K278" s="35">
        <f>IF(A278="",IF(B278&lt;&gt;"","Add date / أدخل تاريخ الاستفسار",""),IF(G278="","Set status / اختر الحالة",IF(P278="","Check status / راجع الحالة",IF(COUNT(INDEX(Settings!$C$2:$C$8,P278))=0,"Closed / مغلق",IF(AND(INDEX(Settings!$D$2:$D$8,P278)="H",H278=""),"Add last follow-up date / أدخل تاريخ آخر متابعة",IF(J278&lt;TODAY(),"OVERDUE / متأخر",IF(J278=TODAY(),"DUE TODAY / مستحق اليوم","Upcoming / قادم")))))))</f>
        <v/>
      </c>
      <c r="L278" s="36">
        <f>IF(P278="","",INDEX(Settings!$B$2:$B$8,P278))</f>
        <v/>
      </c>
      <c r="M278" s="37">
        <f>IF(OR(P278="",J278=""),"",IFERROR(SUBSTITUTE(SUBSTITUTE(INDEX(Templates!$C$2:$C$5,INDEX(Settings!$E$2:$E$8,P278)),"[Name]",B278),"[service]",D278),"Check template / راجع القالب"))</f>
        <v/>
      </c>
      <c r="N278" s="38">
        <f>IF(OR(P278="",J278=""),"",IFERROR(SUBSTITUTE(SUBSTITUTE(INDEX(Templates!$D$2:$D$5,INDEX(Settings!$E$2:$E$8,P278)),"[Name]",B278),"[service]",D278),"Check template / راجع القالب"))</f>
        <v/>
      </c>
      <c r="O278">
        <f>IF(OR(P278="",A278=""),"",IF(J278&lt;&gt;"",J278+ROW()/100000,IF(COUNT(INDEX(Settings!$C$2:$C$8,P278))=0,"",A278+ROW()/100000)))</f>
        <v/>
      </c>
      <c r="P278">
        <f>IF(OR(A278="",G278=""),"",IFERROR(MATCH(G278,Settings!$A$2:$A$8,0),""))</f>
        <v/>
      </c>
    </row>
    <row r="279">
      <c r="A279" s="30" t="n"/>
      <c r="B279" s="31" t="n"/>
      <c r="C279" s="31" t="n"/>
      <c r="D279" s="31" t="n"/>
      <c r="E279" s="31" t="n"/>
      <c r="F279" s="32" t="n"/>
      <c r="G279" s="31" t="n"/>
      <c r="H279" s="30" t="n"/>
      <c r="I279" s="33">
        <f>IF(A279="","",MAX(0,TODAY()-A279))</f>
        <v/>
      </c>
      <c r="J279" s="34">
        <f>IF(OR(P279="",A279=""),"",IF(COUNT(INDEX(Settings!$C$2:$C$8,P279))=0,"",IF(AND(INDEX(Settings!$D$2:$D$8,P279)="H",H279=""),"",IF(INDEX(Settings!$D$2:$D$8,P279)="A",A279,IF(INDEX(Settings!$D$2:$D$8,P279)="HA",IF(H279="",A279,H279),H279))+INDEX(Settings!$C$2:$C$8,P279))))</f>
        <v/>
      </c>
      <c r="K279" s="35">
        <f>IF(A279="",IF(B279&lt;&gt;"","Add date / أدخل تاريخ الاستفسار",""),IF(G279="","Set status / اختر الحالة",IF(P279="","Check status / راجع الحالة",IF(COUNT(INDEX(Settings!$C$2:$C$8,P279))=0,"Closed / مغلق",IF(AND(INDEX(Settings!$D$2:$D$8,P279)="H",H279=""),"Add last follow-up date / أدخل تاريخ آخر متابعة",IF(J279&lt;TODAY(),"OVERDUE / متأخر",IF(J279=TODAY(),"DUE TODAY / مستحق اليوم","Upcoming / قادم")))))))</f>
        <v/>
      </c>
      <c r="L279" s="36">
        <f>IF(P279="","",INDEX(Settings!$B$2:$B$8,P279))</f>
        <v/>
      </c>
      <c r="M279" s="37">
        <f>IF(OR(P279="",J279=""),"",IFERROR(SUBSTITUTE(SUBSTITUTE(INDEX(Templates!$C$2:$C$5,INDEX(Settings!$E$2:$E$8,P279)),"[Name]",B279),"[service]",D279),"Check template / راجع القالب"))</f>
        <v/>
      </c>
      <c r="N279" s="38">
        <f>IF(OR(P279="",J279=""),"",IFERROR(SUBSTITUTE(SUBSTITUTE(INDEX(Templates!$D$2:$D$5,INDEX(Settings!$E$2:$E$8,P279)),"[Name]",B279),"[service]",D279),"Check template / راجع القالب"))</f>
        <v/>
      </c>
      <c r="O279">
        <f>IF(OR(P279="",A279=""),"",IF(J279&lt;&gt;"",J279+ROW()/100000,IF(COUNT(INDEX(Settings!$C$2:$C$8,P279))=0,"",A279+ROW()/100000)))</f>
        <v/>
      </c>
      <c r="P279">
        <f>IF(OR(A279="",G279=""),"",IFERROR(MATCH(G279,Settings!$A$2:$A$8,0),""))</f>
        <v/>
      </c>
    </row>
    <row r="280">
      <c r="A280" s="30" t="n"/>
      <c r="B280" s="31" t="n"/>
      <c r="C280" s="31" t="n"/>
      <c r="D280" s="31" t="n"/>
      <c r="E280" s="31" t="n"/>
      <c r="F280" s="32" t="n"/>
      <c r="G280" s="31" t="n"/>
      <c r="H280" s="30" t="n"/>
      <c r="I280" s="33">
        <f>IF(A280="","",MAX(0,TODAY()-A280))</f>
        <v/>
      </c>
      <c r="J280" s="34">
        <f>IF(OR(P280="",A280=""),"",IF(COUNT(INDEX(Settings!$C$2:$C$8,P280))=0,"",IF(AND(INDEX(Settings!$D$2:$D$8,P280)="H",H280=""),"",IF(INDEX(Settings!$D$2:$D$8,P280)="A",A280,IF(INDEX(Settings!$D$2:$D$8,P280)="HA",IF(H280="",A280,H280),H280))+INDEX(Settings!$C$2:$C$8,P280))))</f>
        <v/>
      </c>
      <c r="K280" s="35">
        <f>IF(A280="",IF(B280&lt;&gt;"","Add date / أدخل تاريخ الاستفسار",""),IF(G280="","Set status / اختر الحالة",IF(P280="","Check status / راجع الحالة",IF(COUNT(INDEX(Settings!$C$2:$C$8,P280))=0,"Closed / مغلق",IF(AND(INDEX(Settings!$D$2:$D$8,P280)="H",H280=""),"Add last follow-up date / أدخل تاريخ آخر متابعة",IF(J280&lt;TODAY(),"OVERDUE / متأخر",IF(J280=TODAY(),"DUE TODAY / مستحق اليوم","Upcoming / قادم")))))))</f>
        <v/>
      </c>
      <c r="L280" s="36">
        <f>IF(P280="","",INDEX(Settings!$B$2:$B$8,P280))</f>
        <v/>
      </c>
      <c r="M280" s="37">
        <f>IF(OR(P280="",J280=""),"",IFERROR(SUBSTITUTE(SUBSTITUTE(INDEX(Templates!$C$2:$C$5,INDEX(Settings!$E$2:$E$8,P280)),"[Name]",B280),"[service]",D280),"Check template / راجع القالب"))</f>
        <v/>
      </c>
      <c r="N280" s="38">
        <f>IF(OR(P280="",J280=""),"",IFERROR(SUBSTITUTE(SUBSTITUTE(INDEX(Templates!$D$2:$D$5,INDEX(Settings!$E$2:$E$8,P280)),"[Name]",B280),"[service]",D280),"Check template / راجع القالب"))</f>
        <v/>
      </c>
      <c r="O280">
        <f>IF(OR(P280="",A280=""),"",IF(J280&lt;&gt;"",J280+ROW()/100000,IF(COUNT(INDEX(Settings!$C$2:$C$8,P280))=0,"",A280+ROW()/100000)))</f>
        <v/>
      </c>
      <c r="P280">
        <f>IF(OR(A280="",G280=""),"",IFERROR(MATCH(G280,Settings!$A$2:$A$8,0),""))</f>
        <v/>
      </c>
    </row>
    <row r="281">
      <c r="A281" s="30" t="n"/>
      <c r="B281" s="31" t="n"/>
      <c r="C281" s="31" t="n"/>
      <c r="D281" s="31" t="n"/>
      <c r="E281" s="31" t="n"/>
      <c r="F281" s="32" t="n"/>
      <c r="G281" s="31" t="n"/>
      <c r="H281" s="30" t="n"/>
      <c r="I281" s="33">
        <f>IF(A281="","",MAX(0,TODAY()-A281))</f>
        <v/>
      </c>
      <c r="J281" s="34">
        <f>IF(OR(P281="",A281=""),"",IF(COUNT(INDEX(Settings!$C$2:$C$8,P281))=0,"",IF(AND(INDEX(Settings!$D$2:$D$8,P281)="H",H281=""),"",IF(INDEX(Settings!$D$2:$D$8,P281)="A",A281,IF(INDEX(Settings!$D$2:$D$8,P281)="HA",IF(H281="",A281,H281),H281))+INDEX(Settings!$C$2:$C$8,P281))))</f>
        <v/>
      </c>
      <c r="K281" s="35">
        <f>IF(A281="",IF(B281&lt;&gt;"","Add date / أدخل تاريخ الاستفسار",""),IF(G281="","Set status / اختر الحالة",IF(P281="","Check status / راجع الحالة",IF(COUNT(INDEX(Settings!$C$2:$C$8,P281))=0,"Closed / مغلق",IF(AND(INDEX(Settings!$D$2:$D$8,P281)="H",H281=""),"Add last follow-up date / أدخل تاريخ آخر متابعة",IF(J281&lt;TODAY(),"OVERDUE / متأخر",IF(J281=TODAY(),"DUE TODAY / مستحق اليوم","Upcoming / قادم")))))))</f>
        <v/>
      </c>
      <c r="L281" s="36">
        <f>IF(P281="","",INDEX(Settings!$B$2:$B$8,P281))</f>
        <v/>
      </c>
      <c r="M281" s="37">
        <f>IF(OR(P281="",J281=""),"",IFERROR(SUBSTITUTE(SUBSTITUTE(INDEX(Templates!$C$2:$C$5,INDEX(Settings!$E$2:$E$8,P281)),"[Name]",B281),"[service]",D281),"Check template / راجع القالب"))</f>
        <v/>
      </c>
      <c r="N281" s="38">
        <f>IF(OR(P281="",J281=""),"",IFERROR(SUBSTITUTE(SUBSTITUTE(INDEX(Templates!$D$2:$D$5,INDEX(Settings!$E$2:$E$8,P281)),"[Name]",B281),"[service]",D281),"Check template / راجع القالب"))</f>
        <v/>
      </c>
      <c r="O281">
        <f>IF(OR(P281="",A281=""),"",IF(J281&lt;&gt;"",J281+ROW()/100000,IF(COUNT(INDEX(Settings!$C$2:$C$8,P281))=0,"",A281+ROW()/100000)))</f>
        <v/>
      </c>
      <c r="P281">
        <f>IF(OR(A281="",G281=""),"",IFERROR(MATCH(G281,Settings!$A$2:$A$8,0),""))</f>
        <v/>
      </c>
    </row>
    <row r="282">
      <c r="A282" s="30" t="n"/>
      <c r="B282" s="31" t="n"/>
      <c r="C282" s="31" t="n"/>
      <c r="D282" s="31" t="n"/>
      <c r="E282" s="31" t="n"/>
      <c r="F282" s="32" t="n"/>
      <c r="G282" s="31" t="n"/>
      <c r="H282" s="30" t="n"/>
      <c r="I282" s="33">
        <f>IF(A282="","",MAX(0,TODAY()-A282))</f>
        <v/>
      </c>
      <c r="J282" s="34">
        <f>IF(OR(P282="",A282=""),"",IF(COUNT(INDEX(Settings!$C$2:$C$8,P282))=0,"",IF(AND(INDEX(Settings!$D$2:$D$8,P282)="H",H282=""),"",IF(INDEX(Settings!$D$2:$D$8,P282)="A",A282,IF(INDEX(Settings!$D$2:$D$8,P282)="HA",IF(H282="",A282,H282),H282))+INDEX(Settings!$C$2:$C$8,P282))))</f>
        <v/>
      </c>
      <c r="K282" s="35">
        <f>IF(A282="",IF(B282&lt;&gt;"","Add date / أدخل تاريخ الاستفسار",""),IF(G282="","Set status / اختر الحالة",IF(P282="","Check status / راجع الحالة",IF(COUNT(INDEX(Settings!$C$2:$C$8,P282))=0,"Closed / مغلق",IF(AND(INDEX(Settings!$D$2:$D$8,P282)="H",H282=""),"Add last follow-up date / أدخل تاريخ آخر متابعة",IF(J282&lt;TODAY(),"OVERDUE / متأخر",IF(J282=TODAY(),"DUE TODAY / مستحق اليوم","Upcoming / قادم")))))))</f>
        <v/>
      </c>
      <c r="L282" s="36">
        <f>IF(P282="","",INDEX(Settings!$B$2:$B$8,P282))</f>
        <v/>
      </c>
      <c r="M282" s="37">
        <f>IF(OR(P282="",J282=""),"",IFERROR(SUBSTITUTE(SUBSTITUTE(INDEX(Templates!$C$2:$C$5,INDEX(Settings!$E$2:$E$8,P282)),"[Name]",B282),"[service]",D282),"Check template / راجع القالب"))</f>
        <v/>
      </c>
      <c r="N282" s="38">
        <f>IF(OR(P282="",J282=""),"",IFERROR(SUBSTITUTE(SUBSTITUTE(INDEX(Templates!$D$2:$D$5,INDEX(Settings!$E$2:$E$8,P282)),"[Name]",B282),"[service]",D282),"Check template / راجع القالب"))</f>
        <v/>
      </c>
      <c r="O282">
        <f>IF(OR(P282="",A282=""),"",IF(J282&lt;&gt;"",J282+ROW()/100000,IF(COUNT(INDEX(Settings!$C$2:$C$8,P282))=0,"",A282+ROW()/100000)))</f>
        <v/>
      </c>
      <c r="P282">
        <f>IF(OR(A282="",G282=""),"",IFERROR(MATCH(G282,Settings!$A$2:$A$8,0),""))</f>
        <v/>
      </c>
    </row>
    <row r="283">
      <c r="A283" s="30" t="n"/>
      <c r="B283" s="31" t="n"/>
      <c r="C283" s="31" t="n"/>
      <c r="D283" s="31" t="n"/>
      <c r="E283" s="31" t="n"/>
      <c r="F283" s="32" t="n"/>
      <c r="G283" s="31" t="n"/>
      <c r="H283" s="30" t="n"/>
      <c r="I283" s="33">
        <f>IF(A283="","",MAX(0,TODAY()-A283))</f>
        <v/>
      </c>
      <c r="J283" s="34">
        <f>IF(OR(P283="",A283=""),"",IF(COUNT(INDEX(Settings!$C$2:$C$8,P283))=0,"",IF(AND(INDEX(Settings!$D$2:$D$8,P283)="H",H283=""),"",IF(INDEX(Settings!$D$2:$D$8,P283)="A",A283,IF(INDEX(Settings!$D$2:$D$8,P283)="HA",IF(H283="",A283,H283),H283))+INDEX(Settings!$C$2:$C$8,P283))))</f>
        <v/>
      </c>
      <c r="K283" s="35">
        <f>IF(A283="",IF(B283&lt;&gt;"","Add date / أدخل تاريخ الاستفسار",""),IF(G283="","Set status / اختر الحالة",IF(P283="","Check status / راجع الحالة",IF(COUNT(INDEX(Settings!$C$2:$C$8,P283))=0,"Closed / مغلق",IF(AND(INDEX(Settings!$D$2:$D$8,P283)="H",H283=""),"Add last follow-up date / أدخل تاريخ آخر متابعة",IF(J283&lt;TODAY(),"OVERDUE / متأخر",IF(J283=TODAY(),"DUE TODAY / مستحق اليوم","Upcoming / قادم")))))))</f>
        <v/>
      </c>
      <c r="L283" s="36">
        <f>IF(P283="","",INDEX(Settings!$B$2:$B$8,P283))</f>
        <v/>
      </c>
      <c r="M283" s="37">
        <f>IF(OR(P283="",J283=""),"",IFERROR(SUBSTITUTE(SUBSTITUTE(INDEX(Templates!$C$2:$C$5,INDEX(Settings!$E$2:$E$8,P283)),"[Name]",B283),"[service]",D283),"Check template / راجع القالب"))</f>
        <v/>
      </c>
      <c r="N283" s="38">
        <f>IF(OR(P283="",J283=""),"",IFERROR(SUBSTITUTE(SUBSTITUTE(INDEX(Templates!$D$2:$D$5,INDEX(Settings!$E$2:$E$8,P283)),"[Name]",B283),"[service]",D283),"Check template / راجع القالب"))</f>
        <v/>
      </c>
      <c r="O283">
        <f>IF(OR(P283="",A283=""),"",IF(J283&lt;&gt;"",J283+ROW()/100000,IF(COUNT(INDEX(Settings!$C$2:$C$8,P283))=0,"",A283+ROW()/100000)))</f>
        <v/>
      </c>
      <c r="P283">
        <f>IF(OR(A283="",G283=""),"",IFERROR(MATCH(G283,Settings!$A$2:$A$8,0),""))</f>
        <v/>
      </c>
    </row>
    <row r="284">
      <c r="A284" s="30" t="n"/>
      <c r="B284" s="31" t="n"/>
      <c r="C284" s="31" t="n"/>
      <c r="D284" s="31" t="n"/>
      <c r="E284" s="31" t="n"/>
      <c r="F284" s="32" t="n"/>
      <c r="G284" s="31" t="n"/>
      <c r="H284" s="30" t="n"/>
      <c r="I284" s="33">
        <f>IF(A284="","",MAX(0,TODAY()-A284))</f>
        <v/>
      </c>
      <c r="J284" s="34">
        <f>IF(OR(P284="",A284=""),"",IF(COUNT(INDEX(Settings!$C$2:$C$8,P284))=0,"",IF(AND(INDEX(Settings!$D$2:$D$8,P284)="H",H284=""),"",IF(INDEX(Settings!$D$2:$D$8,P284)="A",A284,IF(INDEX(Settings!$D$2:$D$8,P284)="HA",IF(H284="",A284,H284),H284))+INDEX(Settings!$C$2:$C$8,P284))))</f>
        <v/>
      </c>
      <c r="K284" s="35">
        <f>IF(A284="",IF(B284&lt;&gt;"","Add date / أدخل تاريخ الاستفسار",""),IF(G284="","Set status / اختر الحالة",IF(P284="","Check status / راجع الحالة",IF(COUNT(INDEX(Settings!$C$2:$C$8,P284))=0,"Closed / مغلق",IF(AND(INDEX(Settings!$D$2:$D$8,P284)="H",H284=""),"Add last follow-up date / أدخل تاريخ آخر متابعة",IF(J284&lt;TODAY(),"OVERDUE / متأخر",IF(J284=TODAY(),"DUE TODAY / مستحق اليوم","Upcoming / قادم")))))))</f>
        <v/>
      </c>
      <c r="L284" s="36">
        <f>IF(P284="","",INDEX(Settings!$B$2:$B$8,P284))</f>
        <v/>
      </c>
      <c r="M284" s="37">
        <f>IF(OR(P284="",J284=""),"",IFERROR(SUBSTITUTE(SUBSTITUTE(INDEX(Templates!$C$2:$C$5,INDEX(Settings!$E$2:$E$8,P284)),"[Name]",B284),"[service]",D284),"Check template / راجع القالب"))</f>
        <v/>
      </c>
      <c r="N284" s="38">
        <f>IF(OR(P284="",J284=""),"",IFERROR(SUBSTITUTE(SUBSTITUTE(INDEX(Templates!$D$2:$D$5,INDEX(Settings!$E$2:$E$8,P284)),"[Name]",B284),"[service]",D284),"Check template / راجع القالب"))</f>
        <v/>
      </c>
      <c r="O284">
        <f>IF(OR(P284="",A284=""),"",IF(J284&lt;&gt;"",J284+ROW()/100000,IF(COUNT(INDEX(Settings!$C$2:$C$8,P284))=0,"",A284+ROW()/100000)))</f>
        <v/>
      </c>
      <c r="P284">
        <f>IF(OR(A284="",G284=""),"",IFERROR(MATCH(G284,Settings!$A$2:$A$8,0),""))</f>
        <v/>
      </c>
    </row>
    <row r="285">
      <c r="A285" s="30" t="n"/>
      <c r="B285" s="31" t="n"/>
      <c r="C285" s="31" t="n"/>
      <c r="D285" s="31" t="n"/>
      <c r="E285" s="31" t="n"/>
      <c r="F285" s="32" t="n"/>
      <c r="G285" s="31" t="n"/>
      <c r="H285" s="30" t="n"/>
      <c r="I285" s="33">
        <f>IF(A285="","",MAX(0,TODAY()-A285))</f>
        <v/>
      </c>
      <c r="J285" s="34">
        <f>IF(OR(P285="",A285=""),"",IF(COUNT(INDEX(Settings!$C$2:$C$8,P285))=0,"",IF(AND(INDEX(Settings!$D$2:$D$8,P285)="H",H285=""),"",IF(INDEX(Settings!$D$2:$D$8,P285)="A",A285,IF(INDEX(Settings!$D$2:$D$8,P285)="HA",IF(H285="",A285,H285),H285))+INDEX(Settings!$C$2:$C$8,P285))))</f>
        <v/>
      </c>
      <c r="K285" s="35">
        <f>IF(A285="",IF(B285&lt;&gt;"","Add date / أدخل تاريخ الاستفسار",""),IF(G285="","Set status / اختر الحالة",IF(P285="","Check status / راجع الحالة",IF(COUNT(INDEX(Settings!$C$2:$C$8,P285))=0,"Closed / مغلق",IF(AND(INDEX(Settings!$D$2:$D$8,P285)="H",H285=""),"Add last follow-up date / أدخل تاريخ آخر متابعة",IF(J285&lt;TODAY(),"OVERDUE / متأخر",IF(J285=TODAY(),"DUE TODAY / مستحق اليوم","Upcoming / قادم")))))))</f>
        <v/>
      </c>
      <c r="L285" s="36">
        <f>IF(P285="","",INDEX(Settings!$B$2:$B$8,P285))</f>
        <v/>
      </c>
      <c r="M285" s="37">
        <f>IF(OR(P285="",J285=""),"",IFERROR(SUBSTITUTE(SUBSTITUTE(INDEX(Templates!$C$2:$C$5,INDEX(Settings!$E$2:$E$8,P285)),"[Name]",B285),"[service]",D285),"Check template / راجع القالب"))</f>
        <v/>
      </c>
      <c r="N285" s="38">
        <f>IF(OR(P285="",J285=""),"",IFERROR(SUBSTITUTE(SUBSTITUTE(INDEX(Templates!$D$2:$D$5,INDEX(Settings!$E$2:$E$8,P285)),"[Name]",B285),"[service]",D285),"Check template / راجع القالب"))</f>
        <v/>
      </c>
      <c r="O285">
        <f>IF(OR(P285="",A285=""),"",IF(J285&lt;&gt;"",J285+ROW()/100000,IF(COUNT(INDEX(Settings!$C$2:$C$8,P285))=0,"",A285+ROW()/100000)))</f>
        <v/>
      </c>
      <c r="P285">
        <f>IF(OR(A285="",G285=""),"",IFERROR(MATCH(G285,Settings!$A$2:$A$8,0),""))</f>
        <v/>
      </c>
    </row>
    <row r="286">
      <c r="A286" s="30" t="n"/>
      <c r="B286" s="31" t="n"/>
      <c r="C286" s="31" t="n"/>
      <c r="D286" s="31" t="n"/>
      <c r="E286" s="31" t="n"/>
      <c r="F286" s="32" t="n"/>
      <c r="G286" s="31" t="n"/>
      <c r="H286" s="30" t="n"/>
      <c r="I286" s="33">
        <f>IF(A286="","",MAX(0,TODAY()-A286))</f>
        <v/>
      </c>
      <c r="J286" s="34">
        <f>IF(OR(P286="",A286=""),"",IF(COUNT(INDEX(Settings!$C$2:$C$8,P286))=0,"",IF(AND(INDEX(Settings!$D$2:$D$8,P286)="H",H286=""),"",IF(INDEX(Settings!$D$2:$D$8,P286)="A",A286,IF(INDEX(Settings!$D$2:$D$8,P286)="HA",IF(H286="",A286,H286),H286))+INDEX(Settings!$C$2:$C$8,P286))))</f>
        <v/>
      </c>
      <c r="K286" s="35">
        <f>IF(A286="",IF(B286&lt;&gt;"","Add date / أدخل تاريخ الاستفسار",""),IF(G286="","Set status / اختر الحالة",IF(P286="","Check status / راجع الحالة",IF(COUNT(INDEX(Settings!$C$2:$C$8,P286))=0,"Closed / مغلق",IF(AND(INDEX(Settings!$D$2:$D$8,P286)="H",H286=""),"Add last follow-up date / أدخل تاريخ آخر متابعة",IF(J286&lt;TODAY(),"OVERDUE / متأخر",IF(J286=TODAY(),"DUE TODAY / مستحق اليوم","Upcoming / قادم")))))))</f>
        <v/>
      </c>
      <c r="L286" s="36">
        <f>IF(P286="","",INDEX(Settings!$B$2:$B$8,P286))</f>
        <v/>
      </c>
      <c r="M286" s="37">
        <f>IF(OR(P286="",J286=""),"",IFERROR(SUBSTITUTE(SUBSTITUTE(INDEX(Templates!$C$2:$C$5,INDEX(Settings!$E$2:$E$8,P286)),"[Name]",B286),"[service]",D286),"Check template / راجع القالب"))</f>
        <v/>
      </c>
      <c r="N286" s="38">
        <f>IF(OR(P286="",J286=""),"",IFERROR(SUBSTITUTE(SUBSTITUTE(INDEX(Templates!$D$2:$D$5,INDEX(Settings!$E$2:$E$8,P286)),"[Name]",B286),"[service]",D286),"Check template / راجع القالب"))</f>
        <v/>
      </c>
      <c r="O286">
        <f>IF(OR(P286="",A286=""),"",IF(J286&lt;&gt;"",J286+ROW()/100000,IF(COUNT(INDEX(Settings!$C$2:$C$8,P286))=0,"",A286+ROW()/100000)))</f>
        <v/>
      </c>
      <c r="P286">
        <f>IF(OR(A286="",G286=""),"",IFERROR(MATCH(G286,Settings!$A$2:$A$8,0),""))</f>
        <v/>
      </c>
    </row>
    <row r="287">
      <c r="A287" s="30" t="n"/>
      <c r="B287" s="31" t="n"/>
      <c r="C287" s="31" t="n"/>
      <c r="D287" s="31" t="n"/>
      <c r="E287" s="31" t="n"/>
      <c r="F287" s="32" t="n"/>
      <c r="G287" s="31" t="n"/>
      <c r="H287" s="30" t="n"/>
      <c r="I287" s="33">
        <f>IF(A287="","",MAX(0,TODAY()-A287))</f>
        <v/>
      </c>
      <c r="J287" s="34">
        <f>IF(OR(P287="",A287=""),"",IF(COUNT(INDEX(Settings!$C$2:$C$8,P287))=0,"",IF(AND(INDEX(Settings!$D$2:$D$8,P287)="H",H287=""),"",IF(INDEX(Settings!$D$2:$D$8,P287)="A",A287,IF(INDEX(Settings!$D$2:$D$8,P287)="HA",IF(H287="",A287,H287),H287))+INDEX(Settings!$C$2:$C$8,P287))))</f>
        <v/>
      </c>
      <c r="K287" s="35">
        <f>IF(A287="",IF(B287&lt;&gt;"","Add date / أدخل تاريخ الاستفسار",""),IF(G287="","Set status / اختر الحالة",IF(P287="","Check status / راجع الحالة",IF(COUNT(INDEX(Settings!$C$2:$C$8,P287))=0,"Closed / مغلق",IF(AND(INDEX(Settings!$D$2:$D$8,P287)="H",H287=""),"Add last follow-up date / أدخل تاريخ آخر متابعة",IF(J287&lt;TODAY(),"OVERDUE / متأخر",IF(J287=TODAY(),"DUE TODAY / مستحق اليوم","Upcoming / قادم")))))))</f>
        <v/>
      </c>
      <c r="L287" s="36">
        <f>IF(P287="","",INDEX(Settings!$B$2:$B$8,P287))</f>
        <v/>
      </c>
      <c r="M287" s="37">
        <f>IF(OR(P287="",J287=""),"",IFERROR(SUBSTITUTE(SUBSTITUTE(INDEX(Templates!$C$2:$C$5,INDEX(Settings!$E$2:$E$8,P287)),"[Name]",B287),"[service]",D287),"Check template / راجع القالب"))</f>
        <v/>
      </c>
      <c r="N287" s="38">
        <f>IF(OR(P287="",J287=""),"",IFERROR(SUBSTITUTE(SUBSTITUTE(INDEX(Templates!$D$2:$D$5,INDEX(Settings!$E$2:$E$8,P287)),"[Name]",B287),"[service]",D287),"Check template / راجع القالب"))</f>
        <v/>
      </c>
      <c r="O287">
        <f>IF(OR(P287="",A287=""),"",IF(J287&lt;&gt;"",J287+ROW()/100000,IF(COUNT(INDEX(Settings!$C$2:$C$8,P287))=0,"",A287+ROW()/100000)))</f>
        <v/>
      </c>
      <c r="P287">
        <f>IF(OR(A287="",G287=""),"",IFERROR(MATCH(G287,Settings!$A$2:$A$8,0),""))</f>
        <v/>
      </c>
    </row>
    <row r="288">
      <c r="A288" s="30" t="n"/>
      <c r="B288" s="31" t="n"/>
      <c r="C288" s="31" t="n"/>
      <c r="D288" s="31" t="n"/>
      <c r="E288" s="31" t="n"/>
      <c r="F288" s="32" t="n"/>
      <c r="G288" s="31" t="n"/>
      <c r="H288" s="30" t="n"/>
      <c r="I288" s="33">
        <f>IF(A288="","",MAX(0,TODAY()-A288))</f>
        <v/>
      </c>
      <c r="J288" s="34">
        <f>IF(OR(P288="",A288=""),"",IF(COUNT(INDEX(Settings!$C$2:$C$8,P288))=0,"",IF(AND(INDEX(Settings!$D$2:$D$8,P288)="H",H288=""),"",IF(INDEX(Settings!$D$2:$D$8,P288)="A",A288,IF(INDEX(Settings!$D$2:$D$8,P288)="HA",IF(H288="",A288,H288),H288))+INDEX(Settings!$C$2:$C$8,P288))))</f>
        <v/>
      </c>
      <c r="K288" s="35">
        <f>IF(A288="",IF(B288&lt;&gt;"","Add date / أدخل تاريخ الاستفسار",""),IF(G288="","Set status / اختر الحالة",IF(P288="","Check status / راجع الحالة",IF(COUNT(INDEX(Settings!$C$2:$C$8,P288))=0,"Closed / مغلق",IF(AND(INDEX(Settings!$D$2:$D$8,P288)="H",H288=""),"Add last follow-up date / أدخل تاريخ آخر متابعة",IF(J288&lt;TODAY(),"OVERDUE / متأخر",IF(J288=TODAY(),"DUE TODAY / مستحق اليوم","Upcoming / قادم")))))))</f>
        <v/>
      </c>
      <c r="L288" s="36">
        <f>IF(P288="","",INDEX(Settings!$B$2:$B$8,P288))</f>
        <v/>
      </c>
      <c r="M288" s="37">
        <f>IF(OR(P288="",J288=""),"",IFERROR(SUBSTITUTE(SUBSTITUTE(INDEX(Templates!$C$2:$C$5,INDEX(Settings!$E$2:$E$8,P288)),"[Name]",B288),"[service]",D288),"Check template / راجع القالب"))</f>
        <v/>
      </c>
      <c r="N288" s="38">
        <f>IF(OR(P288="",J288=""),"",IFERROR(SUBSTITUTE(SUBSTITUTE(INDEX(Templates!$D$2:$D$5,INDEX(Settings!$E$2:$E$8,P288)),"[Name]",B288),"[service]",D288),"Check template / راجع القالب"))</f>
        <v/>
      </c>
      <c r="O288">
        <f>IF(OR(P288="",A288=""),"",IF(J288&lt;&gt;"",J288+ROW()/100000,IF(COUNT(INDEX(Settings!$C$2:$C$8,P288))=0,"",A288+ROW()/100000)))</f>
        <v/>
      </c>
      <c r="P288">
        <f>IF(OR(A288="",G288=""),"",IFERROR(MATCH(G288,Settings!$A$2:$A$8,0),""))</f>
        <v/>
      </c>
    </row>
    <row r="289">
      <c r="A289" s="30" t="n"/>
      <c r="B289" s="31" t="n"/>
      <c r="C289" s="31" t="n"/>
      <c r="D289" s="31" t="n"/>
      <c r="E289" s="31" t="n"/>
      <c r="F289" s="32" t="n"/>
      <c r="G289" s="31" t="n"/>
      <c r="H289" s="30" t="n"/>
      <c r="I289" s="33">
        <f>IF(A289="","",MAX(0,TODAY()-A289))</f>
        <v/>
      </c>
      <c r="J289" s="34">
        <f>IF(OR(P289="",A289=""),"",IF(COUNT(INDEX(Settings!$C$2:$C$8,P289))=0,"",IF(AND(INDEX(Settings!$D$2:$D$8,P289)="H",H289=""),"",IF(INDEX(Settings!$D$2:$D$8,P289)="A",A289,IF(INDEX(Settings!$D$2:$D$8,P289)="HA",IF(H289="",A289,H289),H289))+INDEX(Settings!$C$2:$C$8,P289))))</f>
        <v/>
      </c>
      <c r="K289" s="35">
        <f>IF(A289="",IF(B289&lt;&gt;"","Add date / أدخل تاريخ الاستفسار",""),IF(G289="","Set status / اختر الحالة",IF(P289="","Check status / راجع الحالة",IF(COUNT(INDEX(Settings!$C$2:$C$8,P289))=0,"Closed / مغلق",IF(AND(INDEX(Settings!$D$2:$D$8,P289)="H",H289=""),"Add last follow-up date / أدخل تاريخ آخر متابعة",IF(J289&lt;TODAY(),"OVERDUE / متأخر",IF(J289=TODAY(),"DUE TODAY / مستحق اليوم","Upcoming / قادم")))))))</f>
        <v/>
      </c>
      <c r="L289" s="36">
        <f>IF(P289="","",INDEX(Settings!$B$2:$B$8,P289))</f>
        <v/>
      </c>
      <c r="M289" s="37">
        <f>IF(OR(P289="",J289=""),"",IFERROR(SUBSTITUTE(SUBSTITUTE(INDEX(Templates!$C$2:$C$5,INDEX(Settings!$E$2:$E$8,P289)),"[Name]",B289),"[service]",D289),"Check template / راجع القالب"))</f>
        <v/>
      </c>
      <c r="N289" s="38">
        <f>IF(OR(P289="",J289=""),"",IFERROR(SUBSTITUTE(SUBSTITUTE(INDEX(Templates!$D$2:$D$5,INDEX(Settings!$E$2:$E$8,P289)),"[Name]",B289),"[service]",D289),"Check template / راجع القالب"))</f>
        <v/>
      </c>
      <c r="O289">
        <f>IF(OR(P289="",A289=""),"",IF(J289&lt;&gt;"",J289+ROW()/100000,IF(COUNT(INDEX(Settings!$C$2:$C$8,P289))=0,"",A289+ROW()/100000)))</f>
        <v/>
      </c>
      <c r="P289">
        <f>IF(OR(A289="",G289=""),"",IFERROR(MATCH(G289,Settings!$A$2:$A$8,0),""))</f>
        <v/>
      </c>
    </row>
    <row r="290">
      <c r="A290" s="30" t="n"/>
      <c r="B290" s="31" t="n"/>
      <c r="C290" s="31" t="n"/>
      <c r="D290" s="31" t="n"/>
      <c r="E290" s="31" t="n"/>
      <c r="F290" s="32" t="n"/>
      <c r="G290" s="31" t="n"/>
      <c r="H290" s="30" t="n"/>
      <c r="I290" s="33">
        <f>IF(A290="","",MAX(0,TODAY()-A290))</f>
        <v/>
      </c>
      <c r="J290" s="34">
        <f>IF(OR(P290="",A290=""),"",IF(COUNT(INDEX(Settings!$C$2:$C$8,P290))=0,"",IF(AND(INDEX(Settings!$D$2:$D$8,P290)="H",H290=""),"",IF(INDEX(Settings!$D$2:$D$8,P290)="A",A290,IF(INDEX(Settings!$D$2:$D$8,P290)="HA",IF(H290="",A290,H290),H290))+INDEX(Settings!$C$2:$C$8,P290))))</f>
        <v/>
      </c>
      <c r="K290" s="35">
        <f>IF(A290="",IF(B290&lt;&gt;"","Add date / أدخل تاريخ الاستفسار",""),IF(G290="","Set status / اختر الحالة",IF(P290="","Check status / راجع الحالة",IF(COUNT(INDEX(Settings!$C$2:$C$8,P290))=0,"Closed / مغلق",IF(AND(INDEX(Settings!$D$2:$D$8,P290)="H",H290=""),"Add last follow-up date / أدخل تاريخ آخر متابعة",IF(J290&lt;TODAY(),"OVERDUE / متأخر",IF(J290=TODAY(),"DUE TODAY / مستحق اليوم","Upcoming / قادم")))))))</f>
        <v/>
      </c>
      <c r="L290" s="36">
        <f>IF(P290="","",INDEX(Settings!$B$2:$B$8,P290))</f>
        <v/>
      </c>
      <c r="M290" s="37">
        <f>IF(OR(P290="",J290=""),"",IFERROR(SUBSTITUTE(SUBSTITUTE(INDEX(Templates!$C$2:$C$5,INDEX(Settings!$E$2:$E$8,P290)),"[Name]",B290),"[service]",D290),"Check template / راجع القالب"))</f>
        <v/>
      </c>
      <c r="N290" s="38">
        <f>IF(OR(P290="",J290=""),"",IFERROR(SUBSTITUTE(SUBSTITUTE(INDEX(Templates!$D$2:$D$5,INDEX(Settings!$E$2:$E$8,P290)),"[Name]",B290),"[service]",D290),"Check template / راجع القالب"))</f>
        <v/>
      </c>
      <c r="O290">
        <f>IF(OR(P290="",A290=""),"",IF(J290&lt;&gt;"",J290+ROW()/100000,IF(COUNT(INDEX(Settings!$C$2:$C$8,P290))=0,"",A290+ROW()/100000)))</f>
        <v/>
      </c>
      <c r="P290">
        <f>IF(OR(A290="",G290=""),"",IFERROR(MATCH(G290,Settings!$A$2:$A$8,0),""))</f>
        <v/>
      </c>
    </row>
    <row r="291">
      <c r="A291" s="30" t="n"/>
      <c r="B291" s="31" t="n"/>
      <c r="C291" s="31" t="n"/>
      <c r="D291" s="31" t="n"/>
      <c r="E291" s="31" t="n"/>
      <c r="F291" s="32" t="n"/>
      <c r="G291" s="31" t="n"/>
      <c r="H291" s="30" t="n"/>
      <c r="I291" s="33">
        <f>IF(A291="","",MAX(0,TODAY()-A291))</f>
        <v/>
      </c>
      <c r="J291" s="34">
        <f>IF(OR(P291="",A291=""),"",IF(COUNT(INDEX(Settings!$C$2:$C$8,P291))=0,"",IF(AND(INDEX(Settings!$D$2:$D$8,P291)="H",H291=""),"",IF(INDEX(Settings!$D$2:$D$8,P291)="A",A291,IF(INDEX(Settings!$D$2:$D$8,P291)="HA",IF(H291="",A291,H291),H291))+INDEX(Settings!$C$2:$C$8,P291))))</f>
        <v/>
      </c>
      <c r="K291" s="35">
        <f>IF(A291="",IF(B291&lt;&gt;"","Add date / أدخل تاريخ الاستفسار",""),IF(G291="","Set status / اختر الحالة",IF(P291="","Check status / راجع الحالة",IF(COUNT(INDEX(Settings!$C$2:$C$8,P291))=0,"Closed / مغلق",IF(AND(INDEX(Settings!$D$2:$D$8,P291)="H",H291=""),"Add last follow-up date / أدخل تاريخ آخر متابعة",IF(J291&lt;TODAY(),"OVERDUE / متأخر",IF(J291=TODAY(),"DUE TODAY / مستحق اليوم","Upcoming / قادم")))))))</f>
        <v/>
      </c>
      <c r="L291" s="36">
        <f>IF(P291="","",INDEX(Settings!$B$2:$B$8,P291))</f>
        <v/>
      </c>
      <c r="M291" s="37">
        <f>IF(OR(P291="",J291=""),"",IFERROR(SUBSTITUTE(SUBSTITUTE(INDEX(Templates!$C$2:$C$5,INDEX(Settings!$E$2:$E$8,P291)),"[Name]",B291),"[service]",D291),"Check template / راجع القالب"))</f>
        <v/>
      </c>
      <c r="N291" s="38">
        <f>IF(OR(P291="",J291=""),"",IFERROR(SUBSTITUTE(SUBSTITUTE(INDEX(Templates!$D$2:$D$5,INDEX(Settings!$E$2:$E$8,P291)),"[Name]",B291),"[service]",D291),"Check template / راجع القالب"))</f>
        <v/>
      </c>
      <c r="O291">
        <f>IF(OR(P291="",A291=""),"",IF(J291&lt;&gt;"",J291+ROW()/100000,IF(COUNT(INDEX(Settings!$C$2:$C$8,P291))=0,"",A291+ROW()/100000)))</f>
        <v/>
      </c>
      <c r="P291">
        <f>IF(OR(A291="",G291=""),"",IFERROR(MATCH(G291,Settings!$A$2:$A$8,0),""))</f>
        <v/>
      </c>
    </row>
    <row r="292">
      <c r="A292" s="30" t="n"/>
      <c r="B292" s="31" t="n"/>
      <c r="C292" s="31" t="n"/>
      <c r="D292" s="31" t="n"/>
      <c r="E292" s="31" t="n"/>
      <c r="F292" s="32" t="n"/>
      <c r="G292" s="31" t="n"/>
      <c r="H292" s="30" t="n"/>
      <c r="I292" s="33">
        <f>IF(A292="","",MAX(0,TODAY()-A292))</f>
        <v/>
      </c>
      <c r="J292" s="34">
        <f>IF(OR(P292="",A292=""),"",IF(COUNT(INDEX(Settings!$C$2:$C$8,P292))=0,"",IF(AND(INDEX(Settings!$D$2:$D$8,P292)="H",H292=""),"",IF(INDEX(Settings!$D$2:$D$8,P292)="A",A292,IF(INDEX(Settings!$D$2:$D$8,P292)="HA",IF(H292="",A292,H292),H292))+INDEX(Settings!$C$2:$C$8,P292))))</f>
        <v/>
      </c>
      <c r="K292" s="35">
        <f>IF(A292="",IF(B292&lt;&gt;"","Add date / أدخل تاريخ الاستفسار",""),IF(G292="","Set status / اختر الحالة",IF(P292="","Check status / راجع الحالة",IF(COUNT(INDEX(Settings!$C$2:$C$8,P292))=0,"Closed / مغلق",IF(AND(INDEX(Settings!$D$2:$D$8,P292)="H",H292=""),"Add last follow-up date / أدخل تاريخ آخر متابعة",IF(J292&lt;TODAY(),"OVERDUE / متأخر",IF(J292=TODAY(),"DUE TODAY / مستحق اليوم","Upcoming / قادم")))))))</f>
        <v/>
      </c>
      <c r="L292" s="36">
        <f>IF(P292="","",INDEX(Settings!$B$2:$B$8,P292))</f>
        <v/>
      </c>
      <c r="M292" s="37">
        <f>IF(OR(P292="",J292=""),"",IFERROR(SUBSTITUTE(SUBSTITUTE(INDEX(Templates!$C$2:$C$5,INDEX(Settings!$E$2:$E$8,P292)),"[Name]",B292),"[service]",D292),"Check template / راجع القالب"))</f>
        <v/>
      </c>
      <c r="N292" s="38">
        <f>IF(OR(P292="",J292=""),"",IFERROR(SUBSTITUTE(SUBSTITUTE(INDEX(Templates!$D$2:$D$5,INDEX(Settings!$E$2:$E$8,P292)),"[Name]",B292),"[service]",D292),"Check template / راجع القالب"))</f>
        <v/>
      </c>
      <c r="O292">
        <f>IF(OR(P292="",A292=""),"",IF(J292&lt;&gt;"",J292+ROW()/100000,IF(COUNT(INDEX(Settings!$C$2:$C$8,P292))=0,"",A292+ROW()/100000)))</f>
        <v/>
      </c>
      <c r="P292">
        <f>IF(OR(A292="",G292=""),"",IFERROR(MATCH(G292,Settings!$A$2:$A$8,0),""))</f>
        <v/>
      </c>
    </row>
    <row r="293">
      <c r="A293" s="30" t="n"/>
      <c r="B293" s="31" t="n"/>
      <c r="C293" s="31" t="n"/>
      <c r="D293" s="31" t="n"/>
      <c r="E293" s="31" t="n"/>
      <c r="F293" s="32" t="n"/>
      <c r="G293" s="31" t="n"/>
      <c r="H293" s="30" t="n"/>
      <c r="I293" s="33">
        <f>IF(A293="","",MAX(0,TODAY()-A293))</f>
        <v/>
      </c>
      <c r="J293" s="34">
        <f>IF(OR(P293="",A293=""),"",IF(COUNT(INDEX(Settings!$C$2:$C$8,P293))=0,"",IF(AND(INDEX(Settings!$D$2:$D$8,P293)="H",H293=""),"",IF(INDEX(Settings!$D$2:$D$8,P293)="A",A293,IF(INDEX(Settings!$D$2:$D$8,P293)="HA",IF(H293="",A293,H293),H293))+INDEX(Settings!$C$2:$C$8,P293))))</f>
        <v/>
      </c>
      <c r="K293" s="35">
        <f>IF(A293="",IF(B293&lt;&gt;"","Add date / أدخل تاريخ الاستفسار",""),IF(G293="","Set status / اختر الحالة",IF(P293="","Check status / راجع الحالة",IF(COUNT(INDEX(Settings!$C$2:$C$8,P293))=0,"Closed / مغلق",IF(AND(INDEX(Settings!$D$2:$D$8,P293)="H",H293=""),"Add last follow-up date / أدخل تاريخ آخر متابعة",IF(J293&lt;TODAY(),"OVERDUE / متأخر",IF(J293=TODAY(),"DUE TODAY / مستحق اليوم","Upcoming / قادم")))))))</f>
        <v/>
      </c>
      <c r="L293" s="36">
        <f>IF(P293="","",INDEX(Settings!$B$2:$B$8,P293))</f>
        <v/>
      </c>
      <c r="M293" s="37">
        <f>IF(OR(P293="",J293=""),"",IFERROR(SUBSTITUTE(SUBSTITUTE(INDEX(Templates!$C$2:$C$5,INDEX(Settings!$E$2:$E$8,P293)),"[Name]",B293),"[service]",D293),"Check template / راجع القالب"))</f>
        <v/>
      </c>
      <c r="N293" s="38">
        <f>IF(OR(P293="",J293=""),"",IFERROR(SUBSTITUTE(SUBSTITUTE(INDEX(Templates!$D$2:$D$5,INDEX(Settings!$E$2:$E$8,P293)),"[Name]",B293),"[service]",D293),"Check template / راجع القالب"))</f>
        <v/>
      </c>
      <c r="O293">
        <f>IF(OR(P293="",A293=""),"",IF(J293&lt;&gt;"",J293+ROW()/100000,IF(COUNT(INDEX(Settings!$C$2:$C$8,P293))=0,"",A293+ROW()/100000)))</f>
        <v/>
      </c>
      <c r="P293">
        <f>IF(OR(A293="",G293=""),"",IFERROR(MATCH(G293,Settings!$A$2:$A$8,0),""))</f>
        <v/>
      </c>
    </row>
    <row r="294">
      <c r="A294" s="30" t="n"/>
      <c r="B294" s="31" t="n"/>
      <c r="C294" s="31" t="n"/>
      <c r="D294" s="31" t="n"/>
      <c r="E294" s="31" t="n"/>
      <c r="F294" s="32" t="n"/>
      <c r="G294" s="31" t="n"/>
      <c r="H294" s="30" t="n"/>
      <c r="I294" s="33">
        <f>IF(A294="","",MAX(0,TODAY()-A294))</f>
        <v/>
      </c>
      <c r="J294" s="34">
        <f>IF(OR(P294="",A294=""),"",IF(COUNT(INDEX(Settings!$C$2:$C$8,P294))=0,"",IF(AND(INDEX(Settings!$D$2:$D$8,P294)="H",H294=""),"",IF(INDEX(Settings!$D$2:$D$8,P294)="A",A294,IF(INDEX(Settings!$D$2:$D$8,P294)="HA",IF(H294="",A294,H294),H294))+INDEX(Settings!$C$2:$C$8,P294))))</f>
        <v/>
      </c>
      <c r="K294" s="35">
        <f>IF(A294="",IF(B294&lt;&gt;"","Add date / أدخل تاريخ الاستفسار",""),IF(G294="","Set status / اختر الحالة",IF(P294="","Check status / راجع الحالة",IF(COUNT(INDEX(Settings!$C$2:$C$8,P294))=0,"Closed / مغلق",IF(AND(INDEX(Settings!$D$2:$D$8,P294)="H",H294=""),"Add last follow-up date / أدخل تاريخ آخر متابعة",IF(J294&lt;TODAY(),"OVERDUE / متأخر",IF(J294=TODAY(),"DUE TODAY / مستحق اليوم","Upcoming / قادم")))))))</f>
        <v/>
      </c>
      <c r="L294" s="36">
        <f>IF(P294="","",INDEX(Settings!$B$2:$B$8,P294))</f>
        <v/>
      </c>
      <c r="M294" s="37">
        <f>IF(OR(P294="",J294=""),"",IFERROR(SUBSTITUTE(SUBSTITUTE(INDEX(Templates!$C$2:$C$5,INDEX(Settings!$E$2:$E$8,P294)),"[Name]",B294),"[service]",D294),"Check template / راجع القالب"))</f>
        <v/>
      </c>
      <c r="N294" s="38">
        <f>IF(OR(P294="",J294=""),"",IFERROR(SUBSTITUTE(SUBSTITUTE(INDEX(Templates!$D$2:$D$5,INDEX(Settings!$E$2:$E$8,P294)),"[Name]",B294),"[service]",D294),"Check template / راجع القالب"))</f>
        <v/>
      </c>
      <c r="O294">
        <f>IF(OR(P294="",A294=""),"",IF(J294&lt;&gt;"",J294+ROW()/100000,IF(COUNT(INDEX(Settings!$C$2:$C$8,P294))=0,"",A294+ROW()/100000)))</f>
        <v/>
      </c>
      <c r="P294">
        <f>IF(OR(A294="",G294=""),"",IFERROR(MATCH(G294,Settings!$A$2:$A$8,0),""))</f>
        <v/>
      </c>
    </row>
    <row r="295">
      <c r="A295" s="30" t="n"/>
      <c r="B295" s="31" t="n"/>
      <c r="C295" s="31" t="n"/>
      <c r="D295" s="31" t="n"/>
      <c r="E295" s="31" t="n"/>
      <c r="F295" s="32" t="n"/>
      <c r="G295" s="31" t="n"/>
      <c r="H295" s="30" t="n"/>
      <c r="I295" s="33">
        <f>IF(A295="","",MAX(0,TODAY()-A295))</f>
        <v/>
      </c>
      <c r="J295" s="34">
        <f>IF(OR(P295="",A295=""),"",IF(COUNT(INDEX(Settings!$C$2:$C$8,P295))=0,"",IF(AND(INDEX(Settings!$D$2:$D$8,P295)="H",H295=""),"",IF(INDEX(Settings!$D$2:$D$8,P295)="A",A295,IF(INDEX(Settings!$D$2:$D$8,P295)="HA",IF(H295="",A295,H295),H295))+INDEX(Settings!$C$2:$C$8,P295))))</f>
        <v/>
      </c>
      <c r="K295" s="35">
        <f>IF(A295="",IF(B295&lt;&gt;"","Add date / أدخل تاريخ الاستفسار",""),IF(G295="","Set status / اختر الحالة",IF(P295="","Check status / راجع الحالة",IF(COUNT(INDEX(Settings!$C$2:$C$8,P295))=0,"Closed / مغلق",IF(AND(INDEX(Settings!$D$2:$D$8,P295)="H",H295=""),"Add last follow-up date / أدخل تاريخ آخر متابعة",IF(J295&lt;TODAY(),"OVERDUE / متأخر",IF(J295=TODAY(),"DUE TODAY / مستحق اليوم","Upcoming / قادم")))))))</f>
        <v/>
      </c>
      <c r="L295" s="36">
        <f>IF(P295="","",INDEX(Settings!$B$2:$B$8,P295))</f>
        <v/>
      </c>
      <c r="M295" s="37">
        <f>IF(OR(P295="",J295=""),"",IFERROR(SUBSTITUTE(SUBSTITUTE(INDEX(Templates!$C$2:$C$5,INDEX(Settings!$E$2:$E$8,P295)),"[Name]",B295),"[service]",D295),"Check template / راجع القالب"))</f>
        <v/>
      </c>
      <c r="N295" s="38">
        <f>IF(OR(P295="",J295=""),"",IFERROR(SUBSTITUTE(SUBSTITUTE(INDEX(Templates!$D$2:$D$5,INDEX(Settings!$E$2:$E$8,P295)),"[Name]",B295),"[service]",D295),"Check template / راجع القالب"))</f>
        <v/>
      </c>
      <c r="O295">
        <f>IF(OR(P295="",A295=""),"",IF(J295&lt;&gt;"",J295+ROW()/100000,IF(COUNT(INDEX(Settings!$C$2:$C$8,P295))=0,"",A295+ROW()/100000)))</f>
        <v/>
      </c>
      <c r="P295">
        <f>IF(OR(A295="",G295=""),"",IFERROR(MATCH(G295,Settings!$A$2:$A$8,0),""))</f>
        <v/>
      </c>
    </row>
    <row r="296">
      <c r="A296" s="30" t="n"/>
      <c r="B296" s="31" t="n"/>
      <c r="C296" s="31" t="n"/>
      <c r="D296" s="31" t="n"/>
      <c r="E296" s="31" t="n"/>
      <c r="F296" s="32" t="n"/>
      <c r="G296" s="31" t="n"/>
      <c r="H296" s="30" t="n"/>
      <c r="I296" s="33">
        <f>IF(A296="","",MAX(0,TODAY()-A296))</f>
        <v/>
      </c>
      <c r="J296" s="34">
        <f>IF(OR(P296="",A296=""),"",IF(COUNT(INDEX(Settings!$C$2:$C$8,P296))=0,"",IF(AND(INDEX(Settings!$D$2:$D$8,P296)="H",H296=""),"",IF(INDEX(Settings!$D$2:$D$8,P296)="A",A296,IF(INDEX(Settings!$D$2:$D$8,P296)="HA",IF(H296="",A296,H296),H296))+INDEX(Settings!$C$2:$C$8,P296))))</f>
        <v/>
      </c>
      <c r="K296" s="35">
        <f>IF(A296="",IF(B296&lt;&gt;"","Add date / أدخل تاريخ الاستفسار",""),IF(G296="","Set status / اختر الحالة",IF(P296="","Check status / راجع الحالة",IF(COUNT(INDEX(Settings!$C$2:$C$8,P296))=0,"Closed / مغلق",IF(AND(INDEX(Settings!$D$2:$D$8,P296)="H",H296=""),"Add last follow-up date / أدخل تاريخ آخر متابعة",IF(J296&lt;TODAY(),"OVERDUE / متأخر",IF(J296=TODAY(),"DUE TODAY / مستحق اليوم","Upcoming / قادم")))))))</f>
        <v/>
      </c>
      <c r="L296" s="36">
        <f>IF(P296="","",INDEX(Settings!$B$2:$B$8,P296))</f>
        <v/>
      </c>
      <c r="M296" s="37">
        <f>IF(OR(P296="",J296=""),"",IFERROR(SUBSTITUTE(SUBSTITUTE(INDEX(Templates!$C$2:$C$5,INDEX(Settings!$E$2:$E$8,P296)),"[Name]",B296),"[service]",D296),"Check template / راجع القالب"))</f>
        <v/>
      </c>
      <c r="N296" s="38">
        <f>IF(OR(P296="",J296=""),"",IFERROR(SUBSTITUTE(SUBSTITUTE(INDEX(Templates!$D$2:$D$5,INDEX(Settings!$E$2:$E$8,P296)),"[Name]",B296),"[service]",D296),"Check template / راجع القالب"))</f>
        <v/>
      </c>
      <c r="O296">
        <f>IF(OR(P296="",A296=""),"",IF(J296&lt;&gt;"",J296+ROW()/100000,IF(COUNT(INDEX(Settings!$C$2:$C$8,P296))=0,"",A296+ROW()/100000)))</f>
        <v/>
      </c>
      <c r="P296">
        <f>IF(OR(A296="",G296=""),"",IFERROR(MATCH(G296,Settings!$A$2:$A$8,0),""))</f>
        <v/>
      </c>
    </row>
    <row r="297">
      <c r="A297" s="30" t="n"/>
      <c r="B297" s="31" t="n"/>
      <c r="C297" s="31" t="n"/>
      <c r="D297" s="31" t="n"/>
      <c r="E297" s="31" t="n"/>
      <c r="F297" s="32" t="n"/>
      <c r="G297" s="31" t="n"/>
      <c r="H297" s="30" t="n"/>
      <c r="I297" s="33">
        <f>IF(A297="","",MAX(0,TODAY()-A297))</f>
        <v/>
      </c>
      <c r="J297" s="34">
        <f>IF(OR(P297="",A297=""),"",IF(COUNT(INDEX(Settings!$C$2:$C$8,P297))=0,"",IF(AND(INDEX(Settings!$D$2:$D$8,P297)="H",H297=""),"",IF(INDEX(Settings!$D$2:$D$8,P297)="A",A297,IF(INDEX(Settings!$D$2:$D$8,P297)="HA",IF(H297="",A297,H297),H297))+INDEX(Settings!$C$2:$C$8,P297))))</f>
        <v/>
      </c>
      <c r="K297" s="35">
        <f>IF(A297="",IF(B297&lt;&gt;"","Add date / أدخل تاريخ الاستفسار",""),IF(G297="","Set status / اختر الحالة",IF(P297="","Check status / راجع الحالة",IF(COUNT(INDEX(Settings!$C$2:$C$8,P297))=0,"Closed / مغلق",IF(AND(INDEX(Settings!$D$2:$D$8,P297)="H",H297=""),"Add last follow-up date / أدخل تاريخ آخر متابعة",IF(J297&lt;TODAY(),"OVERDUE / متأخر",IF(J297=TODAY(),"DUE TODAY / مستحق اليوم","Upcoming / قادم")))))))</f>
        <v/>
      </c>
      <c r="L297" s="36">
        <f>IF(P297="","",INDEX(Settings!$B$2:$B$8,P297))</f>
        <v/>
      </c>
      <c r="M297" s="37">
        <f>IF(OR(P297="",J297=""),"",IFERROR(SUBSTITUTE(SUBSTITUTE(INDEX(Templates!$C$2:$C$5,INDEX(Settings!$E$2:$E$8,P297)),"[Name]",B297),"[service]",D297),"Check template / راجع القالب"))</f>
        <v/>
      </c>
      <c r="N297" s="38">
        <f>IF(OR(P297="",J297=""),"",IFERROR(SUBSTITUTE(SUBSTITUTE(INDEX(Templates!$D$2:$D$5,INDEX(Settings!$E$2:$E$8,P297)),"[Name]",B297),"[service]",D297),"Check template / راجع القالب"))</f>
        <v/>
      </c>
      <c r="O297">
        <f>IF(OR(P297="",A297=""),"",IF(J297&lt;&gt;"",J297+ROW()/100000,IF(COUNT(INDEX(Settings!$C$2:$C$8,P297))=0,"",A297+ROW()/100000)))</f>
        <v/>
      </c>
      <c r="P297">
        <f>IF(OR(A297="",G297=""),"",IFERROR(MATCH(G297,Settings!$A$2:$A$8,0),""))</f>
        <v/>
      </c>
    </row>
    <row r="298">
      <c r="A298" s="30" t="n"/>
      <c r="B298" s="31" t="n"/>
      <c r="C298" s="31" t="n"/>
      <c r="D298" s="31" t="n"/>
      <c r="E298" s="31" t="n"/>
      <c r="F298" s="32" t="n"/>
      <c r="G298" s="31" t="n"/>
      <c r="H298" s="30" t="n"/>
      <c r="I298" s="33">
        <f>IF(A298="","",MAX(0,TODAY()-A298))</f>
        <v/>
      </c>
      <c r="J298" s="34">
        <f>IF(OR(P298="",A298=""),"",IF(COUNT(INDEX(Settings!$C$2:$C$8,P298))=0,"",IF(AND(INDEX(Settings!$D$2:$D$8,P298)="H",H298=""),"",IF(INDEX(Settings!$D$2:$D$8,P298)="A",A298,IF(INDEX(Settings!$D$2:$D$8,P298)="HA",IF(H298="",A298,H298),H298))+INDEX(Settings!$C$2:$C$8,P298))))</f>
        <v/>
      </c>
      <c r="K298" s="35">
        <f>IF(A298="",IF(B298&lt;&gt;"","Add date / أدخل تاريخ الاستفسار",""),IF(G298="","Set status / اختر الحالة",IF(P298="","Check status / راجع الحالة",IF(COUNT(INDEX(Settings!$C$2:$C$8,P298))=0,"Closed / مغلق",IF(AND(INDEX(Settings!$D$2:$D$8,P298)="H",H298=""),"Add last follow-up date / أدخل تاريخ آخر متابعة",IF(J298&lt;TODAY(),"OVERDUE / متأخر",IF(J298=TODAY(),"DUE TODAY / مستحق اليوم","Upcoming / قادم")))))))</f>
        <v/>
      </c>
      <c r="L298" s="36">
        <f>IF(P298="","",INDEX(Settings!$B$2:$B$8,P298))</f>
        <v/>
      </c>
      <c r="M298" s="37">
        <f>IF(OR(P298="",J298=""),"",IFERROR(SUBSTITUTE(SUBSTITUTE(INDEX(Templates!$C$2:$C$5,INDEX(Settings!$E$2:$E$8,P298)),"[Name]",B298),"[service]",D298),"Check template / راجع القالب"))</f>
        <v/>
      </c>
      <c r="N298" s="38">
        <f>IF(OR(P298="",J298=""),"",IFERROR(SUBSTITUTE(SUBSTITUTE(INDEX(Templates!$D$2:$D$5,INDEX(Settings!$E$2:$E$8,P298)),"[Name]",B298),"[service]",D298),"Check template / راجع القالب"))</f>
        <v/>
      </c>
      <c r="O298">
        <f>IF(OR(P298="",A298=""),"",IF(J298&lt;&gt;"",J298+ROW()/100000,IF(COUNT(INDEX(Settings!$C$2:$C$8,P298))=0,"",A298+ROW()/100000)))</f>
        <v/>
      </c>
      <c r="P298">
        <f>IF(OR(A298="",G298=""),"",IFERROR(MATCH(G298,Settings!$A$2:$A$8,0),""))</f>
        <v/>
      </c>
    </row>
    <row r="299">
      <c r="A299" s="30" t="n"/>
      <c r="B299" s="31" t="n"/>
      <c r="C299" s="31" t="n"/>
      <c r="D299" s="31" t="n"/>
      <c r="E299" s="31" t="n"/>
      <c r="F299" s="32" t="n"/>
      <c r="G299" s="31" t="n"/>
      <c r="H299" s="30" t="n"/>
      <c r="I299" s="33">
        <f>IF(A299="","",MAX(0,TODAY()-A299))</f>
        <v/>
      </c>
      <c r="J299" s="34">
        <f>IF(OR(P299="",A299=""),"",IF(COUNT(INDEX(Settings!$C$2:$C$8,P299))=0,"",IF(AND(INDEX(Settings!$D$2:$D$8,P299)="H",H299=""),"",IF(INDEX(Settings!$D$2:$D$8,P299)="A",A299,IF(INDEX(Settings!$D$2:$D$8,P299)="HA",IF(H299="",A299,H299),H299))+INDEX(Settings!$C$2:$C$8,P299))))</f>
        <v/>
      </c>
      <c r="K299" s="35">
        <f>IF(A299="",IF(B299&lt;&gt;"","Add date / أدخل تاريخ الاستفسار",""),IF(G299="","Set status / اختر الحالة",IF(P299="","Check status / راجع الحالة",IF(COUNT(INDEX(Settings!$C$2:$C$8,P299))=0,"Closed / مغلق",IF(AND(INDEX(Settings!$D$2:$D$8,P299)="H",H299=""),"Add last follow-up date / أدخل تاريخ آخر متابعة",IF(J299&lt;TODAY(),"OVERDUE / متأخر",IF(J299=TODAY(),"DUE TODAY / مستحق اليوم","Upcoming / قادم")))))))</f>
        <v/>
      </c>
      <c r="L299" s="36">
        <f>IF(P299="","",INDEX(Settings!$B$2:$B$8,P299))</f>
        <v/>
      </c>
      <c r="M299" s="37">
        <f>IF(OR(P299="",J299=""),"",IFERROR(SUBSTITUTE(SUBSTITUTE(INDEX(Templates!$C$2:$C$5,INDEX(Settings!$E$2:$E$8,P299)),"[Name]",B299),"[service]",D299),"Check template / راجع القالب"))</f>
        <v/>
      </c>
      <c r="N299" s="38">
        <f>IF(OR(P299="",J299=""),"",IFERROR(SUBSTITUTE(SUBSTITUTE(INDEX(Templates!$D$2:$D$5,INDEX(Settings!$E$2:$E$8,P299)),"[Name]",B299),"[service]",D299),"Check template / راجع القالب"))</f>
        <v/>
      </c>
      <c r="O299">
        <f>IF(OR(P299="",A299=""),"",IF(J299&lt;&gt;"",J299+ROW()/100000,IF(COUNT(INDEX(Settings!$C$2:$C$8,P299))=0,"",A299+ROW()/100000)))</f>
        <v/>
      </c>
      <c r="P299">
        <f>IF(OR(A299="",G299=""),"",IFERROR(MATCH(G299,Settings!$A$2:$A$8,0),""))</f>
        <v/>
      </c>
    </row>
    <row r="300">
      <c r="A300" s="30" t="n"/>
      <c r="B300" s="31" t="n"/>
      <c r="C300" s="31" t="n"/>
      <c r="D300" s="31" t="n"/>
      <c r="E300" s="31" t="n"/>
      <c r="F300" s="32" t="n"/>
      <c r="G300" s="31" t="n"/>
      <c r="H300" s="30" t="n"/>
      <c r="I300" s="33">
        <f>IF(A300="","",MAX(0,TODAY()-A300))</f>
        <v/>
      </c>
      <c r="J300" s="34">
        <f>IF(OR(P300="",A300=""),"",IF(COUNT(INDEX(Settings!$C$2:$C$8,P300))=0,"",IF(AND(INDEX(Settings!$D$2:$D$8,P300)="H",H300=""),"",IF(INDEX(Settings!$D$2:$D$8,P300)="A",A300,IF(INDEX(Settings!$D$2:$D$8,P300)="HA",IF(H300="",A300,H300),H300))+INDEX(Settings!$C$2:$C$8,P300))))</f>
        <v/>
      </c>
      <c r="K300" s="35">
        <f>IF(A300="",IF(B300&lt;&gt;"","Add date / أدخل تاريخ الاستفسار",""),IF(G300="","Set status / اختر الحالة",IF(P300="","Check status / راجع الحالة",IF(COUNT(INDEX(Settings!$C$2:$C$8,P300))=0,"Closed / مغلق",IF(AND(INDEX(Settings!$D$2:$D$8,P300)="H",H300=""),"Add last follow-up date / أدخل تاريخ آخر متابعة",IF(J300&lt;TODAY(),"OVERDUE / متأخر",IF(J300=TODAY(),"DUE TODAY / مستحق اليوم","Upcoming / قادم")))))))</f>
        <v/>
      </c>
      <c r="L300" s="36">
        <f>IF(P300="","",INDEX(Settings!$B$2:$B$8,P300))</f>
        <v/>
      </c>
      <c r="M300" s="37">
        <f>IF(OR(P300="",J300=""),"",IFERROR(SUBSTITUTE(SUBSTITUTE(INDEX(Templates!$C$2:$C$5,INDEX(Settings!$E$2:$E$8,P300)),"[Name]",B300),"[service]",D300),"Check template / راجع القالب"))</f>
        <v/>
      </c>
      <c r="N300" s="38">
        <f>IF(OR(P300="",J300=""),"",IFERROR(SUBSTITUTE(SUBSTITUTE(INDEX(Templates!$D$2:$D$5,INDEX(Settings!$E$2:$E$8,P300)),"[Name]",B300),"[service]",D300),"Check template / راجع القالب"))</f>
        <v/>
      </c>
      <c r="O300">
        <f>IF(OR(P300="",A300=""),"",IF(J300&lt;&gt;"",J300+ROW()/100000,IF(COUNT(INDEX(Settings!$C$2:$C$8,P300))=0,"",A300+ROW()/100000)))</f>
        <v/>
      </c>
      <c r="P300">
        <f>IF(OR(A300="",G300=""),"",IFERROR(MATCH(G300,Settings!$A$2:$A$8,0),""))</f>
        <v/>
      </c>
    </row>
    <row r="301">
      <c r="A301" s="30" t="n"/>
      <c r="B301" s="31" t="n"/>
      <c r="C301" s="31" t="n"/>
      <c r="D301" s="31" t="n"/>
      <c r="E301" s="31" t="n"/>
      <c r="F301" s="32" t="n"/>
      <c r="G301" s="31" t="n"/>
      <c r="H301" s="30" t="n"/>
      <c r="I301" s="33">
        <f>IF(A301="","",MAX(0,TODAY()-A301))</f>
        <v/>
      </c>
      <c r="J301" s="34">
        <f>IF(OR(P301="",A301=""),"",IF(COUNT(INDEX(Settings!$C$2:$C$8,P301))=0,"",IF(AND(INDEX(Settings!$D$2:$D$8,P301)="H",H301=""),"",IF(INDEX(Settings!$D$2:$D$8,P301)="A",A301,IF(INDEX(Settings!$D$2:$D$8,P301)="HA",IF(H301="",A301,H301),H301))+INDEX(Settings!$C$2:$C$8,P301))))</f>
        <v/>
      </c>
      <c r="K301" s="35">
        <f>IF(A301="",IF(B301&lt;&gt;"","Add date / أدخل تاريخ الاستفسار",""),IF(G301="","Set status / اختر الحالة",IF(P301="","Check status / راجع الحالة",IF(COUNT(INDEX(Settings!$C$2:$C$8,P301))=0,"Closed / مغلق",IF(AND(INDEX(Settings!$D$2:$D$8,P301)="H",H301=""),"Add last follow-up date / أدخل تاريخ آخر متابعة",IF(J301&lt;TODAY(),"OVERDUE / متأخر",IF(J301=TODAY(),"DUE TODAY / مستحق اليوم","Upcoming / قادم")))))))</f>
        <v/>
      </c>
      <c r="L301" s="36">
        <f>IF(P301="","",INDEX(Settings!$B$2:$B$8,P301))</f>
        <v/>
      </c>
      <c r="M301" s="37">
        <f>IF(OR(P301="",J301=""),"",IFERROR(SUBSTITUTE(SUBSTITUTE(INDEX(Templates!$C$2:$C$5,INDEX(Settings!$E$2:$E$8,P301)),"[Name]",B301),"[service]",D301),"Check template / راجع القالب"))</f>
        <v/>
      </c>
      <c r="N301" s="38">
        <f>IF(OR(P301="",J301=""),"",IFERROR(SUBSTITUTE(SUBSTITUTE(INDEX(Templates!$D$2:$D$5,INDEX(Settings!$E$2:$E$8,P301)),"[Name]",B301),"[service]",D301),"Check template / راجع القالب"))</f>
        <v/>
      </c>
      <c r="O301">
        <f>IF(OR(P301="",A301=""),"",IF(J301&lt;&gt;"",J301+ROW()/100000,IF(COUNT(INDEX(Settings!$C$2:$C$8,P301))=0,"",A301+ROW()/100000)))</f>
        <v/>
      </c>
      <c r="P301">
        <f>IF(OR(A301="",G301=""),"",IFERROR(MATCH(G301,Settings!$A$2:$A$8,0),""))</f>
        <v/>
      </c>
    </row>
    <row r="302">
      <c r="A302" s="30" t="n"/>
      <c r="B302" s="31" t="n"/>
      <c r="C302" s="31" t="n"/>
      <c r="D302" s="31" t="n"/>
      <c r="E302" s="31" t="n"/>
      <c r="F302" s="32" t="n"/>
      <c r="G302" s="31" t="n"/>
      <c r="H302" s="30" t="n"/>
      <c r="I302" s="33">
        <f>IF(A302="","",MAX(0,TODAY()-A302))</f>
        <v/>
      </c>
      <c r="J302" s="34">
        <f>IF(OR(P302="",A302=""),"",IF(COUNT(INDEX(Settings!$C$2:$C$8,P302))=0,"",IF(AND(INDEX(Settings!$D$2:$D$8,P302)="H",H302=""),"",IF(INDEX(Settings!$D$2:$D$8,P302)="A",A302,IF(INDEX(Settings!$D$2:$D$8,P302)="HA",IF(H302="",A302,H302),H302))+INDEX(Settings!$C$2:$C$8,P302))))</f>
        <v/>
      </c>
      <c r="K302" s="35">
        <f>IF(A302="",IF(B302&lt;&gt;"","Add date / أدخل تاريخ الاستفسار",""),IF(G302="","Set status / اختر الحالة",IF(P302="","Check status / راجع الحالة",IF(COUNT(INDEX(Settings!$C$2:$C$8,P302))=0,"Closed / مغلق",IF(AND(INDEX(Settings!$D$2:$D$8,P302)="H",H302=""),"Add last follow-up date / أدخل تاريخ آخر متابعة",IF(J302&lt;TODAY(),"OVERDUE / متأخر",IF(J302=TODAY(),"DUE TODAY / مستحق اليوم","Upcoming / قادم")))))))</f>
        <v/>
      </c>
      <c r="L302" s="36">
        <f>IF(P302="","",INDEX(Settings!$B$2:$B$8,P302))</f>
        <v/>
      </c>
      <c r="M302" s="37">
        <f>IF(OR(P302="",J302=""),"",IFERROR(SUBSTITUTE(SUBSTITUTE(INDEX(Templates!$C$2:$C$5,INDEX(Settings!$E$2:$E$8,P302)),"[Name]",B302),"[service]",D302),"Check template / راجع القالب"))</f>
        <v/>
      </c>
      <c r="N302" s="38">
        <f>IF(OR(P302="",J302=""),"",IFERROR(SUBSTITUTE(SUBSTITUTE(INDEX(Templates!$D$2:$D$5,INDEX(Settings!$E$2:$E$8,P302)),"[Name]",B302),"[service]",D302),"Check template / راجع القالب"))</f>
        <v/>
      </c>
      <c r="O302">
        <f>IF(OR(P302="",A302=""),"",IF(J302&lt;&gt;"",J302+ROW()/100000,IF(COUNT(INDEX(Settings!$C$2:$C$8,P302))=0,"",A302+ROW()/100000)))</f>
        <v/>
      </c>
      <c r="P302">
        <f>IF(OR(A302="",G302=""),"",IFERROR(MATCH(G302,Settings!$A$2:$A$8,0),""))</f>
        <v/>
      </c>
    </row>
    <row r="303">
      <c r="A303" s="30" t="n"/>
      <c r="B303" s="31" t="n"/>
      <c r="C303" s="31" t="n"/>
      <c r="D303" s="31" t="n"/>
      <c r="E303" s="31" t="n"/>
      <c r="F303" s="32" t="n"/>
      <c r="G303" s="31" t="n"/>
      <c r="H303" s="30" t="n"/>
      <c r="I303" s="33">
        <f>IF(A303="","",MAX(0,TODAY()-A303))</f>
        <v/>
      </c>
      <c r="J303" s="34">
        <f>IF(OR(P303="",A303=""),"",IF(COUNT(INDEX(Settings!$C$2:$C$8,P303))=0,"",IF(AND(INDEX(Settings!$D$2:$D$8,P303)="H",H303=""),"",IF(INDEX(Settings!$D$2:$D$8,P303)="A",A303,IF(INDEX(Settings!$D$2:$D$8,P303)="HA",IF(H303="",A303,H303),H303))+INDEX(Settings!$C$2:$C$8,P303))))</f>
        <v/>
      </c>
      <c r="K303" s="35">
        <f>IF(A303="",IF(B303&lt;&gt;"","Add date / أدخل تاريخ الاستفسار",""),IF(G303="","Set status / اختر الحالة",IF(P303="","Check status / راجع الحالة",IF(COUNT(INDEX(Settings!$C$2:$C$8,P303))=0,"Closed / مغلق",IF(AND(INDEX(Settings!$D$2:$D$8,P303)="H",H303=""),"Add last follow-up date / أدخل تاريخ آخر متابعة",IF(J303&lt;TODAY(),"OVERDUE / متأخر",IF(J303=TODAY(),"DUE TODAY / مستحق اليوم","Upcoming / قادم")))))))</f>
        <v/>
      </c>
      <c r="L303" s="36">
        <f>IF(P303="","",INDEX(Settings!$B$2:$B$8,P303))</f>
        <v/>
      </c>
      <c r="M303" s="37">
        <f>IF(OR(P303="",J303=""),"",IFERROR(SUBSTITUTE(SUBSTITUTE(INDEX(Templates!$C$2:$C$5,INDEX(Settings!$E$2:$E$8,P303)),"[Name]",B303),"[service]",D303),"Check template / راجع القالب"))</f>
        <v/>
      </c>
      <c r="N303" s="38">
        <f>IF(OR(P303="",J303=""),"",IFERROR(SUBSTITUTE(SUBSTITUTE(INDEX(Templates!$D$2:$D$5,INDEX(Settings!$E$2:$E$8,P303)),"[Name]",B303),"[service]",D303),"Check template / راجع القالب"))</f>
        <v/>
      </c>
      <c r="O303">
        <f>IF(OR(P303="",A303=""),"",IF(J303&lt;&gt;"",J303+ROW()/100000,IF(COUNT(INDEX(Settings!$C$2:$C$8,P303))=0,"",A303+ROW()/100000)))</f>
        <v/>
      </c>
      <c r="P303">
        <f>IF(OR(A303="",G303=""),"",IFERROR(MATCH(G303,Settings!$A$2:$A$8,0),""))</f>
        <v/>
      </c>
    </row>
    <row r="304">
      <c r="A304" s="30" t="n"/>
      <c r="B304" s="31" t="n"/>
      <c r="C304" s="31" t="n"/>
      <c r="D304" s="31" t="n"/>
      <c r="E304" s="31" t="n"/>
      <c r="F304" s="32" t="n"/>
      <c r="G304" s="31" t="n"/>
      <c r="H304" s="30" t="n"/>
      <c r="I304" s="33">
        <f>IF(A304="","",MAX(0,TODAY()-A304))</f>
        <v/>
      </c>
      <c r="J304" s="34">
        <f>IF(OR(P304="",A304=""),"",IF(COUNT(INDEX(Settings!$C$2:$C$8,P304))=0,"",IF(AND(INDEX(Settings!$D$2:$D$8,P304)="H",H304=""),"",IF(INDEX(Settings!$D$2:$D$8,P304)="A",A304,IF(INDEX(Settings!$D$2:$D$8,P304)="HA",IF(H304="",A304,H304),H304))+INDEX(Settings!$C$2:$C$8,P304))))</f>
        <v/>
      </c>
      <c r="K304" s="35">
        <f>IF(A304="",IF(B304&lt;&gt;"","Add date / أدخل تاريخ الاستفسار",""),IF(G304="","Set status / اختر الحالة",IF(P304="","Check status / راجع الحالة",IF(COUNT(INDEX(Settings!$C$2:$C$8,P304))=0,"Closed / مغلق",IF(AND(INDEX(Settings!$D$2:$D$8,P304)="H",H304=""),"Add last follow-up date / أدخل تاريخ آخر متابعة",IF(J304&lt;TODAY(),"OVERDUE / متأخر",IF(J304=TODAY(),"DUE TODAY / مستحق اليوم","Upcoming / قادم")))))))</f>
        <v/>
      </c>
      <c r="L304" s="36">
        <f>IF(P304="","",INDEX(Settings!$B$2:$B$8,P304))</f>
        <v/>
      </c>
      <c r="M304" s="37">
        <f>IF(OR(P304="",J304=""),"",IFERROR(SUBSTITUTE(SUBSTITUTE(INDEX(Templates!$C$2:$C$5,INDEX(Settings!$E$2:$E$8,P304)),"[Name]",B304),"[service]",D304),"Check template / راجع القالب"))</f>
        <v/>
      </c>
      <c r="N304" s="38">
        <f>IF(OR(P304="",J304=""),"",IFERROR(SUBSTITUTE(SUBSTITUTE(INDEX(Templates!$D$2:$D$5,INDEX(Settings!$E$2:$E$8,P304)),"[Name]",B304),"[service]",D304),"Check template / راجع القالب"))</f>
        <v/>
      </c>
      <c r="O304">
        <f>IF(OR(P304="",A304=""),"",IF(J304&lt;&gt;"",J304+ROW()/100000,IF(COUNT(INDEX(Settings!$C$2:$C$8,P304))=0,"",A304+ROW()/100000)))</f>
        <v/>
      </c>
      <c r="P304">
        <f>IF(OR(A304="",G304=""),"",IFERROR(MATCH(G304,Settings!$A$2:$A$8,0),""))</f>
        <v/>
      </c>
    </row>
    <row r="305">
      <c r="A305" s="30" t="n"/>
      <c r="B305" s="31" t="n"/>
      <c r="C305" s="31" t="n"/>
      <c r="D305" s="31" t="n"/>
      <c r="E305" s="31" t="n"/>
      <c r="F305" s="32" t="n"/>
      <c r="G305" s="31" t="n"/>
      <c r="H305" s="30" t="n"/>
      <c r="I305" s="33">
        <f>IF(A305="","",MAX(0,TODAY()-A305))</f>
        <v/>
      </c>
      <c r="J305" s="34">
        <f>IF(OR(P305="",A305=""),"",IF(COUNT(INDEX(Settings!$C$2:$C$8,P305))=0,"",IF(AND(INDEX(Settings!$D$2:$D$8,P305)="H",H305=""),"",IF(INDEX(Settings!$D$2:$D$8,P305)="A",A305,IF(INDEX(Settings!$D$2:$D$8,P305)="HA",IF(H305="",A305,H305),H305))+INDEX(Settings!$C$2:$C$8,P305))))</f>
        <v/>
      </c>
      <c r="K305" s="35">
        <f>IF(A305="",IF(B305&lt;&gt;"","Add date / أدخل تاريخ الاستفسار",""),IF(G305="","Set status / اختر الحالة",IF(P305="","Check status / راجع الحالة",IF(COUNT(INDEX(Settings!$C$2:$C$8,P305))=0,"Closed / مغلق",IF(AND(INDEX(Settings!$D$2:$D$8,P305)="H",H305=""),"Add last follow-up date / أدخل تاريخ آخر متابعة",IF(J305&lt;TODAY(),"OVERDUE / متأخر",IF(J305=TODAY(),"DUE TODAY / مستحق اليوم","Upcoming / قادم")))))))</f>
        <v/>
      </c>
      <c r="L305" s="36">
        <f>IF(P305="","",INDEX(Settings!$B$2:$B$8,P305))</f>
        <v/>
      </c>
      <c r="M305" s="37">
        <f>IF(OR(P305="",J305=""),"",IFERROR(SUBSTITUTE(SUBSTITUTE(INDEX(Templates!$C$2:$C$5,INDEX(Settings!$E$2:$E$8,P305)),"[Name]",B305),"[service]",D305),"Check template / راجع القالب"))</f>
        <v/>
      </c>
      <c r="N305" s="38">
        <f>IF(OR(P305="",J305=""),"",IFERROR(SUBSTITUTE(SUBSTITUTE(INDEX(Templates!$D$2:$D$5,INDEX(Settings!$E$2:$E$8,P305)),"[Name]",B305),"[service]",D305),"Check template / راجع القالب"))</f>
        <v/>
      </c>
      <c r="O305">
        <f>IF(OR(P305="",A305=""),"",IF(J305&lt;&gt;"",J305+ROW()/100000,IF(COUNT(INDEX(Settings!$C$2:$C$8,P305))=0,"",A305+ROW()/100000)))</f>
        <v/>
      </c>
      <c r="P305">
        <f>IF(OR(A305="",G305=""),"",IFERROR(MATCH(G305,Settings!$A$2:$A$8,0),""))</f>
        <v/>
      </c>
    </row>
    <row r="306">
      <c r="A306" s="30" t="n"/>
      <c r="B306" s="31" t="n"/>
      <c r="C306" s="31" t="n"/>
      <c r="D306" s="31" t="n"/>
      <c r="E306" s="31" t="n"/>
      <c r="F306" s="32" t="n"/>
      <c r="G306" s="31" t="n"/>
      <c r="H306" s="30" t="n"/>
      <c r="I306" s="33">
        <f>IF(A306="","",MAX(0,TODAY()-A306))</f>
        <v/>
      </c>
      <c r="J306" s="34">
        <f>IF(OR(P306="",A306=""),"",IF(COUNT(INDEX(Settings!$C$2:$C$8,P306))=0,"",IF(AND(INDEX(Settings!$D$2:$D$8,P306)="H",H306=""),"",IF(INDEX(Settings!$D$2:$D$8,P306)="A",A306,IF(INDEX(Settings!$D$2:$D$8,P306)="HA",IF(H306="",A306,H306),H306))+INDEX(Settings!$C$2:$C$8,P306))))</f>
        <v/>
      </c>
      <c r="K306" s="35">
        <f>IF(A306="",IF(B306&lt;&gt;"","Add date / أدخل تاريخ الاستفسار",""),IF(G306="","Set status / اختر الحالة",IF(P306="","Check status / راجع الحالة",IF(COUNT(INDEX(Settings!$C$2:$C$8,P306))=0,"Closed / مغلق",IF(AND(INDEX(Settings!$D$2:$D$8,P306)="H",H306=""),"Add last follow-up date / أدخل تاريخ آخر متابعة",IF(J306&lt;TODAY(),"OVERDUE / متأخر",IF(J306=TODAY(),"DUE TODAY / مستحق اليوم","Upcoming / قادم")))))))</f>
        <v/>
      </c>
      <c r="L306" s="36">
        <f>IF(P306="","",INDEX(Settings!$B$2:$B$8,P306))</f>
        <v/>
      </c>
      <c r="M306" s="37">
        <f>IF(OR(P306="",J306=""),"",IFERROR(SUBSTITUTE(SUBSTITUTE(INDEX(Templates!$C$2:$C$5,INDEX(Settings!$E$2:$E$8,P306)),"[Name]",B306),"[service]",D306),"Check template / راجع القالب"))</f>
        <v/>
      </c>
      <c r="N306" s="38">
        <f>IF(OR(P306="",J306=""),"",IFERROR(SUBSTITUTE(SUBSTITUTE(INDEX(Templates!$D$2:$D$5,INDEX(Settings!$E$2:$E$8,P306)),"[Name]",B306),"[service]",D306),"Check template / راجع القالب"))</f>
        <v/>
      </c>
      <c r="O306">
        <f>IF(OR(P306="",A306=""),"",IF(J306&lt;&gt;"",J306+ROW()/100000,IF(COUNT(INDEX(Settings!$C$2:$C$8,P306))=0,"",A306+ROW()/100000)))</f>
        <v/>
      </c>
      <c r="P306">
        <f>IF(OR(A306="",G306=""),"",IFERROR(MATCH(G306,Settings!$A$2:$A$8,0),""))</f>
        <v/>
      </c>
    </row>
    <row r="307">
      <c r="A307" s="30" t="n"/>
      <c r="B307" s="31" t="n"/>
      <c r="C307" s="31" t="n"/>
      <c r="D307" s="31" t="n"/>
      <c r="E307" s="31" t="n"/>
      <c r="F307" s="32" t="n"/>
      <c r="G307" s="31" t="n"/>
      <c r="H307" s="30" t="n"/>
      <c r="I307" s="33">
        <f>IF(A307="","",MAX(0,TODAY()-A307))</f>
        <v/>
      </c>
      <c r="J307" s="34">
        <f>IF(OR(P307="",A307=""),"",IF(COUNT(INDEX(Settings!$C$2:$C$8,P307))=0,"",IF(AND(INDEX(Settings!$D$2:$D$8,P307)="H",H307=""),"",IF(INDEX(Settings!$D$2:$D$8,P307)="A",A307,IF(INDEX(Settings!$D$2:$D$8,P307)="HA",IF(H307="",A307,H307),H307))+INDEX(Settings!$C$2:$C$8,P307))))</f>
        <v/>
      </c>
      <c r="K307" s="35">
        <f>IF(A307="",IF(B307&lt;&gt;"","Add date / أدخل تاريخ الاستفسار",""),IF(G307="","Set status / اختر الحالة",IF(P307="","Check status / راجع الحالة",IF(COUNT(INDEX(Settings!$C$2:$C$8,P307))=0,"Closed / مغلق",IF(AND(INDEX(Settings!$D$2:$D$8,P307)="H",H307=""),"Add last follow-up date / أدخل تاريخ آخر متابعة",IF(J307&lt;TODAY(),"OVERDUE / متأخر",IF(J307=TODAY(),"DUE TODAY / مستحق اليوم","Upcoming / قادم")))))))</f>
        <v/>
      </c>
      <c r="L307" s="36">
        <f>IF(P307="","",INDEX(Settings!$B$2:$B$8,P307))</f>
        <v/>
      </c>
      <c r="M307" s="37">
        <f>IF(OR(P307="",J307=""),"",IFERROR(SUBSTITUTE(SUBSTITUTE(INDEX(Templates!$C$2:$C$5,INDEX(Settings!$E$2:$E$8,P307)),"[Name]",B307),"[service]",D307),"Check template / راجع القالب"))</f>
        <v/>
      </c>
      <c r="N307" s="38">
        <f>IF(OR(P307="",J307=""),"",IFERROR(SUBSTITUTE(SUBSTITUTE(INDEX(Templates!$D$2:$D$5,INDEX(Settings!$E$2:$E$8,P307)),"[Name]",B307),"[service]",D307),"Check template / راجع القالب"))</f>
        <v/>
      </c>
      <c r="O307">
        <f>IF(OR(P307="",A307=""),"",IF(J307&lt;&gt;"",J307+ROW()/100000,IF(COUNT(INDEX(Settings!$C$2:$C$8,P307))=0,"",A307+ROW()/100000)))</f>
        <v/>
      </c>
      <c r="P307">
        <f>IF(OR(A307="",G307=""),"",IFERROR(MATCH(G307,Settings!$A$2:$A$8,0),""))</f>
        <v/>
      </c>
    </row>
    <row r="308">
      <c r="A308" s="30" t="n"/>
      <c r="B308" s="31" t="n"/>
      <c r="C308" s="31" t="n"/>
      <c r="D308" s="31" t="n"/>
      <c r="E308" s="31" t="n"/>
      <c r="F308" s="32" t="n"/>
      <c r="G308" s="31" t="n"/>
      <c r="H308" s="30" t="n"/>
      <c r="I308" s="33">
        <f>IF(A308="","",MAX(0,TODAY()-A308))</f>
        <v/>
      </c>
      <c r="J308" s="34">
        <f>IF(OR(P308="",A308=""),"",IF(COUNT(INDEX(Settings!$C$2:$C$8,P308))=0,"",IF(AND(INDEX(Settings!$D$2:$D$8,P308)="H",H308=""),"",IF(INDEX(Settings!$D$2:$D$8,P308)="A",A308,IF(INDEX(Settings!$D$2:$D$8,P308)="HA",IF(H308="",A308,H308),H308))+INDEX(Settings!$C$2:$C$8,P308))))</f>
        <v/>
      </c>
      <c r="K308" s="35">
        <f>IF(A308="",IF(B308&lt;&gt;"","Add date / أدخل تاريخ الاستفسار",""),IF(G308="","Set status / اختر الحالة",IF(P308="","Check status / راجع الحالة",IF(COUNT(INDEX(Settings!$C$2:$C$8,P308))=0,"Closed / مغلق",IF(AND(INDEX(Settings!$D$2:$D$8,P308)="H",H308=""),"Add last follow-up date / أدخل تاريخ آخر متابعة",IF(J308&lt;TODAY(),"OVERDUE / متأخر",IF(J308=TODAY(),"DUE TODAY / مستحق اليوم","Upcoming / قادم")))))))</f>
        <v/>
      </c>
      <c r="L308" s="36">
        <f>IF(P308="","",INDEX(Settings!$B$2:$B$8,P308))</f>
        <v/>
      </c>
      <c r="M308" s="37">
        <f>IF(OR(P308="",J308=""),"",IFERROR(SUBSTITUTE(SUBSTITUTE(INDEX(Templates!$C$2:$C$5,INDEX(Settings!$E$2:$E$8,P308)),"[Name]",B308),"[service]",D308),"Check template / راجع القالب"))</f>
        <v/>
      </c>
      <c r="N308" s="38">
        <f>IF(OR(P308="",J308=""),"",IFERROR(SUBSTITUTE(SUBSTITUTE(INDEX(Templates!$D$2:$D$5,INDEX(Settings!$E$2:$E$8,P308)),"[Name]",B308),"[service]",D308),"Check template / راجع القالب"))</f>
        <v/>
      </c>
      <c r="O308">
        <f>IF(OR(P308="",A308=""),"",IF(J308&lt;&gt;"",J308+ROW()/100000,IF(COUNT(INDEX(Settings!$C$2:$C$8,P308))=0,"",A308+ROW()/100000)))</f>
        <v/>
      </c>
      <c r="P308">
        <f>IF(OR(A308="",G308=""),"",IFERROR(MATCH(G308,Settings!$A$2:$A$8,0),""))</f>
        <v/>
      </c>
    </row>
    <row r="309">
      <c r="A309" s="30" t="n"/>
      <c r="B309" s="31" t="n"/>
      <c r="C309" s="31" t="n"/>
      <c r="D309" s="31" t="n"/>
      <c r="E309" s="31" t="n"/>
      <c r="F309" s="32" t="n"/>
      <c r="G309" s="31" t="n"/>
      <c r="H309" s="30" t="n"/>
      <c r="I309" s="33">
        <f>IF(A309="","",MAX(0,TODAY()-A309))</f>
        <v/>
      </c>
      <c r="J309" s="34">
        <f>IF(OR(P309="",A309=""),"",IF(COUNT(INDEX(Settings!$C$2:$C$8,P309))=0,"",IF(AND(INDEX(Settings!$D$2:$D$8,P309)="H",H309=""),"",IF(INDEX(Settings!$D$2:$D$8,P309)="A",A309,IF(INDEX(Settings!$D$2:$D$8,P309)="HA",IF(H309="",A309,H309),H309))+INDEX(Settings!$C$2:$C$8,P309))))</f>
        <v/>
      </c>
      <c r="K309" s="35">
        <f>IF(A309="",IF(B309&lt;&gt;"","Add date / أدخل تاريخ الاستفسار",""),IF(G309="","Set status / اختر الحالة",IF(P309="","Check status / راجع الحالة",IF(COUNT(INDEX(Settings!$C$2:$C$8,P309))=0,"Closed / مغلق",IF(AND(INDEX(Settings!$D$2:$D$8,P309)="H",H309=""),"Add last follow-up date / أدخل تاريخ آخر متابعة",IF(J309&lt;TODAY(),"OVERDUE / متأخر",IF(J309=TODAY(),"DUE TODAY / مستحق اليوم","Upcoming / قادم")))))))</f>
        <v/>
      </c>
      <c r="L309" s="36">
        <f>IF(P309="","",INDEX(Settings!$B$2:$B$8,P309))</f>
        <v/>
      </c>
      <c r="M309" s="37">
        <f>IF(OR(P309="",J309=""),"",IFERROR(SUBSTITUTE(SUBSTITUTE(INDEX(Templates!$C$2:$C$5,INDEX(Settings!$E$2:$E$8,P309)),"[Name]",B309),"[service]",D309),"Check template / راجع القالب"))</f>
        <v/>
      </c>
      <c r="N309" s="38">
        <f>IF(OR(P309="",J309=""),"",IFERROR(SUBSTITUTE(SUBSTITUTE(INDEX(Templates!$D$2:$D$5,INDEX(Settings!$E$2:$E$8,P309)),"[Name]",B309),"[service]",D309),"Check template / راجع القالب"))</f>
        <v/>
      </c>
      <c r="O309">
        <f>IF(OR(P309="",A309=""),"",IF(J309&lt;&gt;"",J309+ROW()/100000,IF(COUNT(INDEX(Settings!$C$2:$C$8,P309))=0,"",A309+ROW()/100000)))</f>
        <v/>
      </c>
      <c r="P309">
        <f>IF(OR(A309="",G309=""),"",IFERROR(MATCH(G309,Settings!$A$2:$A$8,0),""))</f>
        <v/>
      </c>
    </row>
    <row r="310">
      <c r="A310" s="30" t="n"/>
      <c r="B310" s="31" t="n"/>
      <c r="C310" s="31" t="n"/>
      <c r="D310" s="31" t="n"/>
      <c r="E310" s="31" t="n"/>
      <c r="F310" s="32" t="n"/>
      <c r="G310" s="31" t="n"/>
      <c r="H310" s="30" t="n"/>
      <c r="I310" s="33">
        <f>IF(A310="","",MAX(0,TODAY()-A310))</f>
        <v/>
      </c>
      <c r="J310" s="34">
        <f>IF(OR(P310="",A310=""),"",IF(COUNT(INDEX(Settings!$C$2:$C$8,P310))=0,"",IF(AND(INDEX(Settings!$D$2:$D$8,P310)="H",H310=""),"",IF(INDEX(Settings!$D$2:$D$8,P310)="A",A310,IF(INDEX(Settings!$D$2:$D$8,P310)="HA",IF(H310="",A310,H310),H310))+INDEX(Settings!$C$2:$C$8,P310))))</f>
        <v/>
      </c>
      <c r="K310" s="35">
        <f>IF(A310="",IF(B310&lt;&gt;"","Add date / أدخل تاريخ الاستفسار",""),IF(G310="","Set status / اختر الحالة",IF(P310="","Check status / راجع الحالة",IF(COUNT(INDEX(Settings!$C$2:$C$8,P310))=0,"Closed / مغلق",IF(AND(INDEX(Settings!$D$2:$D$8,P310)="H",H310=""),"Add last follow-up date / أدخل تاريخ آخر متابعة",IF(J310&lt;TODAY(),"OVERDUE / متأخر",IF(J310=TODAY(),"DUE TODAY / مستحق اليوم","Upcoming / قادم")))))))</f>
        <v/>
      </c>
      <c r="L310" s="36">
        <f>IF(P310="","",INDEX(Settings!$B$2:$B$8,P310))</f>
        <v/>
      </c>
      <c r="M310" s="37">
        <f>IF(OR(P310="",J310=""),"",IFERROR(SUBSTITUTE(SUBSTITUTE(INDEX(Templates!$C$2:$C$5,INDEX(Settings!$E$2:$E$8,P310)),"[Name]",B310),"[service]",D310),"Check template / راجع القالب"))</f>
        <v/>
      </c>
      <c r="N310" s="38">
        <f>IF(OR(P310="",J310=""),"",IFERROR(SUBSTITUTE(SUBSTITUTE(INDEX(Templates!$D$2:$D$5,INDEX(Settings!$E$2:$E$8,P310)),"[Name]",B310),"[service]",D310),"Check template / راجع القالب"))</f>
        <v/>
      </c>
      <c r="O310">
        <f>IF(OR(P310="",A310=""),"",IF(J310&lt;&gt;"",J310+ROW()/100000,IF(COUNT(INDEX(Settings!$C$2:$C$8,P310))=0,"",A310+ROW()/100000)))</f>
        <v/>
      </c>
      <c r="P310">
        <f>IF(OR(A310="",G310=""),"",IFERROR(MATCH(G310,Settings!$A$2:$A$8,0),""))</f>
        <v/>
      </c>
    </row>
    <row r="311">
      <c r="A311" s="30" t="n"/>
      <c r="B311" s="31" t="n"/>
      <c r="C311" s="31" t="n"/>
      <c r="D311" s="31" t="n"/>
      <c r="E311" s="31" t="n"/>
      <c r="F311" s="32" t="n"/>
      <c r="G311" s="31" t="n"/>
      <c r="H311" s="30" t="n"/>
      <c r="I311" s="33">
        <f>IF(A311="","",MAX(0,TODAY()-A311))</f>
        <v/>
      </c>
      <c r="J311" s="34">
        <f>IF(OR(P311="",A311=""),"",IF(COUNT(INDEX(Settings!$C$2:$C$8,P311))=0,"",IF(AND(INDEX(Settings!$D$2:$D$8,P311)="H",H311=""),"",IF(INDEX(Settings!$D$2:$D$8,P311)="A",A311,IF(INDEX(Settings!$D$2:$D$8,P311)="HA",IF(H311="",A311,H311),H311))+INDEX(Settings!$C$2:$C$8,P311))))</f>
        <v/>
      </c>
      <c r="K311" s="35">
        <f>IF(A311="",IF(B311&lt;&gt;"","Add date / أدخل تاريخ الاستفسار",""),IF(G311="","Set status / اختر الحالة",IF(P311="","Check status / راجع الحالة",IF(COUNT(INDEX(Settings!$C$2:$C$8,P311))=0,"Closed / مغلق",IF(AND(INDEX(Settings!$D$2:$D$8,P311)="H",H311=""),"Add last follow-up date / أدخل تاريخ آخر متابعة",IF(J311&lt;TODAY(),"OVERDUE / متأخر",IF(J311=TODAY(),"DUE TODAY / مستحق اليوم","Upcoming / قادم")))))))</f>
        <v/>
      </c>
      <c r="L311" s="36">
        <f>IF(P311="","",INDEX(Settings!$B$2:$B$8,P311))</f>
        <v/>
      </c>
      <c r="M311" s="37">
        <f>IF(OR(P311="",J311=""),"",IFERROR(SUBSTITUTE(SUBSTITUTE(INDEX(Templates!$C$2:$C$5,INDEX(Settings!$E$2:$E$8,P311)),"[Name]",B311),"[service]",D311),"Check template / راجع القالب"))</f>
        <v/>
      </c>
      <c r="N311" s="38">
        <f>IF(OR(P311="",J311=""),"",IFERROR(SUBSTITUTE(SUBSTITUTE(INDEX(Templates!$D$2:$D$5,INDEX(Settings!$E$2:$E$8,P311)),"[Name]",B311),"[service]",D311),"Check template / راجع القالب"))</f>
        <v/>
      </c>
      <c r="O311">
        <f>IF(OR(P311="",A311=""),"",IF(J311&lt;&gt;"",J311+ROW()/100000,IF(COUNT(INDEX(Settings!$C$2:$C$8,P311))=0,"",A311+ROW()/100000)))</f>
        <v/>
      </c>
      <c r="P311">
        <f>IF(OR(A311="",G311=""),"",IFERROR(MATCH(G311,Settings!$A$2:$A$8,0),""))</f>
        <v/>
      </c>
    </row>
    <row r="312">
      <c r="A312" s="30" t="n"/>
      <c r="B312" s="31" t="n"/>
      <c r="C312" s="31" t="n"/>
      <c r="D312" s="31" t="n"/>
      <c r="E312" s="31" t="n"/>
      <c r="F312" s="32" t="n"/>
      <c r="G312" s="31" t="n"/>
      <c r="H312" s="30" t="n"/>
      <c r="I312" s="33">
        <f>IF(A312="","",MAX(0,TODAY()-A312))</f>
        <v/>
      </c>
      <c r="J312" s="34">
        <f>IF(OR(P312="",A312=""),"",IF(COUNT(INDEX(Settings!$C$2:$C$8,P312))=0,"",IF(AND(INDEX(Settings!$D$2:$D$8,P312)="H",H312=""),"",IF(INDEX(Settings!$D$2:$D$8,P312)="A",A312,IF(INDEX(Settings!$D$2:$D$8,P312)="HA",IF(H312="",A312,H312),H312))+INDEX(Settings!$C$2:$C$8,P312))))</f>
        <v/>
      </c>
      <c r="K312" s="35">
        <f>IF(A312="",IF(B312&lt;&gt;"","Add date / أدخل تاريخ الاستفسار",""),IF(G312="","Set status / اختر الحالة",IF(P312="","Check status / راجع الحالة",IF(COUNT(INDEX(Settings!$C$2:$C$8,P312))=0,"Closed / مغلق",IF(AND(INDEX(Settings!$D$2:$D$8,P312)="H",H312=""),"Add last follow-up date / أدخل تاريخ آخر متابعة",IF(J312&lt;TODAY(),"OVERDUE / متأخر",IF(J312=TODAY(),"DUE TODAY / مستحق اليوم","Upcoming / قادم")))))))</f>
        <v/>
      </c>
      <c r="L312" s="36">
        <f>IF(P312="","",INDEX(Settings!$B$2:$B$8,P312))</f>
        <v/>
      </c>
      <c r="M312" s="37">
        <f>IF(OR(P312="",J312=""),"",IFERROR(SUBSTITUTE(SUBSTITUTE(INDEX(Templates!$C$2:$C$5,INDEX(Settings!$E$2:$E$8,P312)),"[Name]",B312),"[service]",D312),"Check template / راجع القالب"))</f>
        <v/>
      </c>
      <c r="N312" s="38">
        <f>IF(OR(P312="",J312=""),"",IFERROR(SUBSTITUTE(SUBSTITUTE(INDEX(Templates!$D$2:$D$5,INDEX(Settings!$E$2:$E$8,P312)),"[Name]",B312),"[service]",D312),"Check template / راجع القالب"))</f>
        <v/>
      </c>
      <c r="O312">
        <f>IF(OR(P312="",A312=""),"",IF(J312&lt;&gt;"",J312+ROW()/100000,IF(COUNT(INDEX(Settings!$C$2:$C$8,P312))=0,"",A312+ROW()/100000)))</f>
        <v/>
      </c>
      <c r="P312">
        <f>IF(OR(A312="",G312=""),"",IFERROR(MATCH(G312,Settings!$A$2:$A$8,0),""))</f>
        <v/>
      </c>
    </row>
    <row r="313">
      <c r="A313" s="30" t="n"/>
      <c r="B313" s="31" t="n"/>
      <c r="C313" s="31" t="n"/>
      <c r="D313" s="31" t="n"/>
      <c r="E313" s="31" t="n"/>
      <c r="F313" s="32" t="n"/>
      <c r="G313" s="31" t="n"/>
      <c r="H313" s="30" t="n"/>
      <c r="I313" s="33">
        <f>IF(A313="","",MAX(0,TODAY()-A313))</f>
        <v/>
      </c>
      <c r="J313" s="34">
        <f>IF(OR(P313="",A313=""),"",IF(COUNT(INDEX(Settings!$C$2:$C$8,P313))=0,"",IF(AND(INDEX(Settings!$D$2:$D$8,P313)="H",H313=""),"",IF(INDEX(Settings!$D$2:$D$8,P313)="A",A313,IF(INDEX(Settings!$D$2:$D$8,P313)="HA",IF(H313="",A313,H313),H313))+INDEX(Settings!$C$2:$C$8,P313))))</f>
        <v/>
      </c>
      <c r="K313" s="35">
        <f>IF(A313="",IF(B313&lt;&gt;"","Add date / أدخل تاريخ الاستفسار",""),IF(G313="","Set status / اختر الحالة",IF(P313="","Check status / راجع الحالة",IF(COUNT(INDEX(Settings!$C$2:$C$8,P313))=0,"Closed / مغلق",IF(AND(INDEX(Settings!$D$2:$D$8,P313)="H",H313=""),"Add last follow-up date / أدخل تاريخ آخر متابعة",IF(J313&lt;TODAY(),"OVERDUE / متأخر",IF(J313=TODAY(),"DUE TODAY / مستحق اليوم","Upcoming / قادم")))))))</f>
        <v/>
      </c>
      <c r="L313" s="36">
        <f>IF(P313="","",INDEX(Settings!$B$2:$B$8,P313))</f>
        <v/>
      </c>
      <c r="M313" s="37">
        <f>IF(OR(P313="",J313=""),"",IFERROR(SUBSTITUTE(SUBSTITUTE(INDEX(Templates!$C$2:$C$5,INDEX(Settings!$E$2:$E$8,P313)),"[Name]",B313),"[service]",D313),"Check template / راجع القالب"))</f>
        <v/>
      </c>
      <c r="N313" s="38">
        <f>IF(OR(P313="",J313=""),"",IFERROR(SUBSTITUTE(SUBSTITUTE(INDEX(Templates!$D$2:$D$5,INDEX(Settings!$E$2:$E$8,P313)),"[Name]",B313),"[service]",D313),"Check template / راجع القالب"))</f>
        <v/>
      </c>
      <c r="O313">
        <f>IF(OR(P313="",A313=""),"",IF(J313&lt;&gt;"",J313+ROW()/100000,IF(COUNT(INDEX(Settings!$C$2:$C$8,P313))=0,"",A313+ROW()/100000)))</f>
        <v/>
      </c>
      <c r="P313">
        <f>IF(OR(A313="",G313=""),"",IFERROR(MATCH(G313,Settings!$A$2:$A$8,0),""))</f>
        <v/>
      </c>
    </row>
    <row r="314">
      <c r="A314" s="30" t="n"/>
      <c r="B314" s="31" t="n"/>
      <c r="C314" s="31" t="n"/>
      <c r="D314" s="31" t="n"/>
      <c r="E314" s="31" t="n"/>
      <c r="F314" s="32" t="n"/>
      <c r="G314" s="31" t="n"/>
      <c r="H314" s="30" t="n"/>
      <c r="I314" s="33">
        <f>IF(A314="","",MAX(0,TODAY()-A314))</f>
        <v/>
      </c>
      <c r="J314" s="34">
        <f>IF(OR(P314="",A314=""),"",IF(COUNT(INDEX(Settings!$C$2:$C$8,P314))=0,"",IF(AND(INDEX(Settings!$D$2:$D$8,P314)="H",H314=""),"",IF(INDEX(Settings!$D$2:$D$8,P314)="A",A314,IF(INDEX(Settings!$D$2:$D$8,P314)="HA",IF(H314="",A314,H314),H314))+INDEX(Settings!$C$2:$C$8,P314))))</f>
        <v/>
      </c>
      <c r="K314" s="35">
        <f>IF(A314="",IF(B314&lt;&gt;"","Add date / أدخل تاريخ الاستفسار",""),IF(G314="","Set status / اختر الحالة",IF(P314="","Check status / راجع الحالة",IF(COUNT(INDEX(Settings!$C$2:$C$8,P314))=0,"Closed / مغلق",IF(AND(INDEX(Settings!$D$2:$D$8,P314)="H",H314=""),"Add last follow-up date / أدخل تاريخ آخر متابعة",IF(J314&lt;TODAY(),"OVERDUE / متأخر",IF(J314=TODAY(),"DUE TODAY / مستحق اليوم","Upcoming / قادم")))))))</f>
        <v/>
      </c>
      <c r="L314" s="36">
        <f>IF(P314="","",INDEX(Settings!$B$2:$B$8,P314))</f>
        <v/>
      </c>
      <c r="M314" s="37">
        <f>IF(OR(P314="",J314=""),"",IFERROR(SUBSTITUTE(SUBSTITUTE(INDEX(Templates!$C$2:$C$5,INDEX(Settings!$E$2:$E$8,P314)),"[Name]",B314),"[service]",D314),"Check template / راجع القالب"))</f>
        <v/>
      </c>
      <c r="N314" s="38">
        <f>IF(OR(P314="",J314=""),"",IFERROR(SUBSTITUTE(SUBSTITUTE(INDEX(Templates!$D$2:$D$5,INDEX(Settings!$E$2:$E$8,P314)),"[Name]",B314),"[service]",D314),"Check template / راجع القالب"))</f>
        <v/>
      </c>
      <c r="O314">
        <f>IF(OR(P314="",A314=""),"",IF(J314&lt;&gt;"",J314+ROW()/100000,IF(COUNT(INDEX(Settings!$C$2:$C$8,P314))=0,"",A314+ROW()/100000)))</f>
        <v/>
      </c>
      <c r="P314">
        <f>IF(OR(A314="",G314=""),"",IFERROR(MATCH(G314,Settings!$A$2:$A$8,0),""))</f>
        <v/>
      </c>
    </row>
    <row r="315">
      <c r="A315" s="30" t="n"/>
      <c r="B315" s="31" t="n"/>
      <c r="C315" s="31" t="n"/>
      <c r="D315" s="31" t="n"/>
      <c r="E315" s="31" t="n"/>
      <c r="F315" s="32" t="n"/>
      <c r="G315" s="31" t="n"/>
      <c r="H315" s="30" t="n"/>
      <c r="I315" s="33">
        <f>IF(A315="","",MAX(0,TODAY()-A315))</f>
        <v/>
      </c>
      <c r="J315" s="34">
        <f>IF(OR(P315="",A315=""),"",IF(COUNT(INDEX(Settings!$C$2:$C$8,P315))=0,"",IF(AND(INDEX(Settings!$D$2:$D$8,P315)="H",H315=""),"",IF(INDEX(Settings!$D$2:$D$8,P315)="A",A315,IF(INDEX(Settings!$D$2:$D$8,P315)="HA",IF(H315="",A315,H315),H315))+INDEX(Settings!$C$2:$C$8,P315))))</f>
        <v/>
      </c>
      <c r="K315" s="35">
        <f>IF(A315="",IF(B315&lt;&gt;"","Add date / أدخل تاريخ الاستفسار",""),IF(G315="","Set status / اختر الحالة",IF(P315="","Check status / راجع الحالة",IF(COUNT(INDEX(Settings!$C$2:$C$8,P315))=0,"Closed / مغلق",IF(AND(INDEX(Settings!$D$2:$D$8,P315)="H",H315=""),"Add last follow-up date / أدخل تاريخ آخر متابعة",IF(J315&lt;TODAY(),"OVERDUE / متأخر",IF(J315=TODAY(),"DUE TODAY / مستحق اليوم","Upcoming / قادم")))))))</f>
        <v/>
      </c>
      <c r="L315" s="36">
        <f>IF(P315="","",INDEX(Settings!$B$2:$B$8,P315))</f>
        <v/>
      </c>
      <c r="M315" s="37">
        <f>IF(OR(P315="",J315=""),"",IFERROR(SUBSTITUTE(SUBSTITUTE(INDEX(Templates!$C$2:$C$5,INDEX(Settings!$E$2:$E$8,P315)),"[Name]",B315),"[service]",D315),"Check template / راجع القالب"))</f>
        <v/>
      </c>
      <c r="N315" s="38">
        <f>IF(OR(P315="",J315=""),"",IFERROR(SUBSTITUTE(SUBSTITUTE(INDEX(Templates!$D$2:$D$5,INDEX(Settings!$E$2:$E$8,P315)),"[Name]",B315),"[service]",D315),"Check template / راجع القالب"))</f>
        <v/>
      </c>
      <c r="O315">
        <f>IF(OR(P315="",A315=""),"",IF(J315&lt;&gt;"",J315+ROW()/100000,IF(COUNT(INDEX(Settings!$C$2:$C$8,P315))=0,"",A315+ROW()/100000)))</f>
        <v/>
      </c>
      <c r="P315">
        <f>IF(OR(A315="",G315=""),"",IFERROR(MATCH(G315,Settings!$A$2:$A$8,0),""))</f>
        <v/>
      </c>
    </row>
    <row r="316">
      <c r="A316" s="30" t="n"/>
      <c r="B316" s="31" t="n"/>
      <c r="C316" s="31" t="n"/>
      <c r="D316" s="31" t="n"/>
      <c r="E316" s="31" t="n"/>
      <c r="F316" s="32" t="n"/>
      <c r="G316" s="31" t="n"/>
      <c r="H316" s="30" t="n"/>
      <c r="I316" s="33">
        <f>IF(A316="","",MAX(0,TODAY()-A316))</f>
        <v/>
      </c>
      <c r="J316" s="34">
        <f>IF(OR(P316="",A316=""),"",IF(COUNT(INDEX(Settings!$C$2:$C$8,P316))=0,"",IF(AND(INDEX(Settings!$D$2:$D$8,P316)="H",H316=""),"",IF(INDEX(Settings!$D$2:$D$8,P316)="A",A316,IF(INDEX(Settings!$D$2:$D$8,P316)="HA",IF(H316="",A316,H316),H316))+INDEX(Settings!$C$2:$C$8,P316))))</f>
        <v/>
      </c>
      <c r="K316" s="35">
        <f>IF(A316="",IF(B316&lt;&gt;"","Add date / أدخل تاريخ الاستفسار",""),IF(G316="","Set status / اختر الحالة",IF(P316="","Check status / راجع الحالة",IF(COUNT(INDEX(Settings!$C$2:$C$8,P316))=0,"Closed / مغلق",IF(AND(INDEX(Settings!$D$2:$D$8,P316)="H",H316=""),"Add last follow-up date / أدخل تاريخ آخر متابعة",IF(J316&lt;TODAY(),"OVERDUE / متأخر",IF(J316=TODAY(),"DUE TODAY / مستحق اليوم","Upcoming / قادم")))))))</f>
        <v/>
      </c>
      <c r="L316" s="36">
        <f>IF(P316="","",INDEX(Settings!$B$2:$B$8,P316))</f>
        <v/>
      </c>
      <c r="M316" s="37">
        <f>IF(OR(P316="",J316=""),"",IFERROR(SUBSTITUTE(SUBSTITUTE(INDEX(Templates!$C$2:$C$5,INDEX(Settings!$E$2:$E$8,P316)),"[Name]",B316),"[service]",D316),"Check template / راجع القالب"))</f>
        <v/>
      </c>
      <c r="N316" s="38">
        <f>IF(OR(P316="",J316=""),"",IFERROR(SUBSTITUTE(SUBSTITUTE(INDEX(Templates!$D$2:$D$5,INDEX(Settings!$E$2:$E$8,P316)),"[Name]",B316),"[service]",D316),"Check template / راجع القالب"))</f>
        <v/>
      </c>
      <c r="O316">
        <f>IF(OR(P316="",A316=""),"",IF(J316&lt;&gt;"",J316+ROW()/100000,IF(COUNT(INDEX(Settings!$C$2:$C$8,P316))=0,"",A316+ROW()/100000)))</f>
        <v/>
      </c>
      <c r="P316">
        <f>IF(OR(A316="",G316=""),"",IFERROR(MATCH(G316,Settings!$A$2:$A$8,0),""))</f>
        <v/>
      </c>
    </row>
    <row r="317">
      <c r="A317" s="30" t="n"/>
      <c r="B317" s="31" t="n"/>
      <c r="C317" s="31" t="n"/>
      <c r="D317" s="31" t="n"/>
      <c r="E317" s="31" t="n"/>
      <c r="F317" s="32" t="n"/>
      <c r="G317" s="31" t="n"/>
      <c r="H317" s="30" t="n"/>
      <c r="I317" s="33">
        <f>IF(A317="","",MAX(0,TODAY()-A317))</f>
        <v/>
      </c>
      <c r="J317" s="34">
        <f>IF(OR(P317="",A317=""),"",IF(COUNT(INDEX(Settings!$C$2:$C$8,P317))=0,"",IF(AND(INDEX(Settings!$D$2:$D$8,P317)="H",H317=""),"",IF(INDEX(Settings!$D$2:$D$8,P317)="A",A317,IF(INDEX(Settings!$D$2:$D$8,P317)="HA",IF(H317="",A317,H317),H317))+INDEX(Settings!$C$2:$C$8,P317))))</f>
        <v/>
      </c>
      <c r="K317" s="35">
        <f>IF(A317="",IF(B317&lt;&gt;"","Add date / أدخل تاريخ الاستفسار",""),IF(G317="","Set status / اختر الحالة",IF(P317="","Check status / راجع الحالة",IF(COUNT(INDEX(Settings!$C$2:$C$8,P317))=0,"Closed / مغلق",IF(AND(INDEX(Settings!$D$2:$D$8,P317)="H",H317=""),"Add last follow-up date / أدخل تاريخ آخر متابعة",IF(J317&lt;TODAY(),"OVERDUE / متأخر",IF(J317=TODAY(),"DUE TODAY / مستحق اليوم","Upcoming / قادم")))))))</f>
        <v/>
      </c>
      <c r="L317" s="36">
        <f>IF(P317="","",INDEX(Settings!$B$2:$B$8,P317))</f>
        <v/>
      </c>
      <c r="M317" s="37">
        <f>IF(OR(P317="",J317=""),"",IFERROR(SUBSTITUTE(SUBSTITUTE(INDEX(Templates!$C$2:$C$5,INDEX(Settings!$E$2:$E$8,P317)),"[Name]",B317),"[service]",D317),"Check template / راجع القالب"))</f>
        <v/>
      </c>
      <c r="N317" s="38">
        <f>IF(OR(P317="",J317=""),"",IFERROR(SUBSTITUTE(SUBSTITUTE(INDEX(Templates!$D$2:$D$5,INDEX(Settings!$E$2:$E$8,P317)),"[Name]",B317),"[service]",D317),"Check template / راجع القالب"))</f>
        <v/>
      </c>
      <c r="O317">
        <f>IF(OR(P317="",A317=""),"",IF(J317&lt;&gt;"",J317+ROW()/100000,IF(COUNT(INDEX(Settings!$C$2:$C$8,P317))=0,"",A317+ROW()/100000)))</f>
        <v/>
      </c>
      <c r="P317">
        <f>IF(OR(A317="",G317=""),"",IFERROR(MATCH(G317,Settings!$A$2:$A$8,0),""))</f>
        <v/>
      </c>
    </row>
    <row r="318">
      <c r="A318" s="30" t="n"/>
      <c r="B318" s="31" t="n"/>
      <c r="C318" s="31" t="n"/>
      <c r="D318" s="31" t="n"/>
      <c r="E318" s="31" t="n"/>
      <c r="F318" s="32" t="n"/>
      <c r="G318" s="31" t="n"/>
      <c r="H318" s="30" t="n"/>
      <c r="I318" s="33">
        <f>IF(A318="","",MAX(0,TODAY()-A318))</f>
        <v/>
      </c>
      <c r="J318" s="34">
        <f>IF(OR(P318="",A318=""),"",IF(COUNT(INDEX(Settings!$C$2:$C$8,P318))=0,"",IF(AND(INDEX(Settings!$D$2:$D$8,P318)="H",H318=""),"",IF(INDEX(Settings!$D$2:$D$8,P318)="A",A318,IF(INDEX(Settings!$D$2:$D$8,P318)="HA",IF(H318="",A318,H318),H318))+INDEX(Settings!$C$2:$C$8,P318))))</f>
        <v/>
      </c>
      <c r="K318" s="35">
        <f>IF(A318="",IF(B318&lt;&gt;"","Add date / أدخل تاريخ الاستفسار",""),IF(G318="","Set status / اختر الحالة",IF(P318="","Check status / راجع الحالة",IF(COUNT(INDEX(Settings!$C$2:$C$8,P318))=0,"Closed / مغلق",IF(AND(INDEX(Settings!$D$2:$D$8,P318)="H",H318=""),"Add last follow-up date / أدخل تاريخ آخر متابعة",IF(J318&lt;TODAY(),"OVERDUE / متأخر",IF(J318=TODAY(),"DUE TODAY / مستحق اليوم","Upcoming / قادم")))))))</f>
        <v/>
      </c>
      <c r="L318" s="36">
        <f>IF(P318="","",INDEX(Settings!$B$2:$B$8,P318))</f>
        <v/>
      </c>
      <c r="M318" s="37">
        <f>IF(OR(P318="",J318=""),"",IFERROR(SUBSTITUTE(SUBSTITUTE(INDEX(Templates!$C$2:$C$5,INDEX(Settings!$E$2:$E$8,P318)),"[Name]",B318),"[service]",D318),"Check template / راجع القالب"))</f>
        <v/>
      </c>
      <c r="N318" s="38">
        <f>IF(OR(P318="",J318=""),"",IFERROR(SUBSTITUTE(SUBSTITUTE(INDEX(Templates!$D$2:$D$5,INDEX(Settings!$E$2:$E$8,P318)),"[Name]",B318),"[service]",D318),"Check template / راجع القالب"))</f>
        <v/>
      </c>
      <c r="O318">
        <f>IF(OR(P318="",A318=""),"",IF(J318&lt;&gt;"",J318+ROW()/100000,IF(COUNT(INDEX(Settings!$C$2:$C$8,P318))=0,"",A318+ROW()/100000)))</f>
        <v/>
      </c>
      <c r="P318">
        <f>IF(OR(A318="",G318=""),"",IFERROR(MATCH(G318,Settings!$A$2:$A$8,0),""))</f>
        <v/>
      </c>
    </row>
    <row r="319">
      <c r="A319" s="30" t="n"/>
      <c r="B319" s="31" t="n"/>
      <c r="C319" s="31" t="n"/>
      <c r="D319" s="31" t="n"/>
      <c r="E319" s="31" t="n"/>
      <c r="F319" s="32" t="n"/>
      <c r="G319" s="31" t="n"/>
      <c r="H319" s="30" t="n"/>
      <c r="I319" s="33">
        <f>IF(A319="","",MAX(0,TODAY()-A319))</f>
        <v/>
      </c>
      <c r="J319" s="34">
        <f>IF(OR(P319="",A319=""),"",IF(COUNT(INDEX(Settings!$C$2:$C$8,P319))=0,"",IF(AND(INDEX(Settings!$D$2:$D$8,P319)="H",H319=""),"",IF(INDEX(Settings!$D$2:$D$8,P319)="A",A319,IF(INDEX(Settings!$D$2:$D$8,P319)="HA",IF(H319="",A319,H319),H319))+INDEX(Settings!$C$2:$C$8,P319))))</f>
        <v/>
      </c>
      <c r="K319" s="35">
        <f>IF(A319="",IF(B319&lt;&gt;"","Add date / أدخل تاريخ الاستفسار",""),IF(G319="","Set status / اختر الحالة",IF(P319="","Check status / راجع الحالة",IF(COUNT(INDEX(Settings!$C$2:$C$8,P319))=0,"Closed / مغلق",IF(AND(INDEX(Settings!$D$2:$D$8,P319)="H",H319=""),"Add last follow-up date / أدخل تاريخ آخر متابعة",IF(J319&lt;TODAY(),"OVERDUE / متأخر",IF(J319=TODAY(),"DUE TODAY / مستحق اليوم","Upcoming / قادم")))))))</f>
        <v/>
      </c>
      <c r="L319" s="36">
        <f>IF(P319="","",INDEX(Settings!$B$2:$B$8,P319))</f>
        <v/>
      </c>
      <c r="M319" s="37">
        <f>IF(OR(P319="",J319=""),"",IFERROR(SUBSTITUTE(SUBSTITUTE(INDEX(Templates!$C$2:$C$5,INDEX(Settings!$E$2:$E$8,P319)),"[Name]",B319),"[service]",D319),"Check template / راجع القالب"))</f>
        <v/>
      </c>
      <c r="N319" s="38">
        <f>IF(OR(P319="",J319=""),"",IFERROR(SUBSTITUTE(SUBSTITUTE(INDEX(Templates!$D$2:$D$5,INDEX(Settings!$E$2:$E$8,P319)),"[Name]",B319),"[service]",D319),"Check template / راجع القالب"))</f>
        <v/>
      </c>
      <c r="O319">
        <f>IF(OR(P319="",A319=""),"",IF(J319&lt;&gt;"",J319+ROW()/100000,IF(COUNT(INDEX(Settings!$C$2:$C$8,P319))=0,"",A319+ROW()/100000)))</f>
        <v/>
      </c>
      <c r="P319">
        <f>IF(OR(A319="",G319=""),"",IFERROR(MATCH(G319,Settings!$A$2:$A$8,0),""))</f>
        <v/>
      </c>
    </row>
    <row r="320">
      <c r="A320" s="30" t="n"/>
      <c r="B320" s="31" t="n"/>
      <c r="C320" s="31" t="n"/>
      <c r="D320" s="31" t="n"/>
      <c r="E320" s="31" t="n"/>
      <c r="F320" s="32" t="n"/>
      <c r="G320" s="31" t="n"/>
      <c r="H320" s="30" t="n"/>
      <c r="I320" s="33">
        <f>IF(A320="","",MAX(0,TODAY()-A320))</f>
        <v/>
      </c>
      <c r="J320" s="34">
        <f>IF(OR(P320="",A320=""),"",IF(COUNT(INDEX(Settings!$C$2:$C$8,P320))=0,"",IF(AND(INDEX(Settings!$D$2:$D$8,P320)="H",H320=""),"",IF(INDEX(Settings!$D$2:$D$8,P320)="A",A320,IF(INDEX(Settings!$D$2:$D$8,P320)="HA",IF(H320="",A320,H320),H320))+INDEX(Settings!$C$2:$C$8,P320))))</f>
        <v/>
      </c>
      <c r="K320" s="35">
        <f>IF(A320="",IF(B320&lt;&gt;"","Add date / أدخل تاريخ الاستفسار",""),IF(G320="","Set status / اختر الحالة",IF(P320="","Check status / راجع الحالة",IF(COUNT(INDEX(Settings!$C$2:$C$8,P320))=0,"Closed / مغلق",IF(AND(INDEX(Settings!$D$2:$D$8,P320)="H",H320=""),"Add last follow-up date / أدخل تاريخ آخر متابعة",IF(J320&lt;TODAY(),"OVERDUE / متأخر",IF(J320=TODAY(),"DUE TODAY / مستحق اليوم","Upcoming / قادم")))))))</f>
        <v/>
      </c>
      <c r="L320" s="36">
        <f>IF(P320="","",INDEX(Settings!$B$2:$B$8,P320))</f>
        <v/>
      </c>
      <c r="M320" s="37">
        <f>IF(OR(P320="",J320=""),"",IFERROR(SUBSTITUTE(SUBSTITUTE(INDEX(Templates!$C$2:$C$5,INDEX(Settings!$E$2:$E$8,P320)),"[Name]",B320),"[service]",D320),"Check template / راجع القالب"))</f>
        <v/>
      </c>
      <c r="N320" s="38">
        <f>IF(OR(P320="",J320=""),"",IFERROR(SUBSTITUTE(SUBSTITUTE(INDEX(Templates!$D$2:$D$5,INDEX(Settings!$E$2:$E$8,P320)),"[Name]",B320),"[service]",D320),"Check template / راجع القالب"))</f>
        <v/>
      </c>
      <c r="O320">
        <f>IF(OR(P320="",A320=""),"",IF(J320&lt;&gt;"",J320+ROW()/100000,IF(COUNT(INDEX(Settings!$C$2:$C$8,P320))=0,"",A320+ROW()/100000)))</f>
        <v/>
      </c>
      <c r="P320">
        <f>IF(OR(A320="",G320=""),"",IFERROR(MATCH(G320,Settings!$A$2:$A$8,0),""))</f>
        <v/>
      </c>
    </row>
    <row r="321">
      <c r="A321" s="30" t="n"/>
      <c r="B321" s="31" t="n"/>
      <c r="C321" s="31" t="n"/>
      <c r="D321" s="31" t="n"/>
      <c r="E321" s="31" t="n"/>
      <c r="F321" s="32" t="n"/>
      <c r="G321" s="31" t="n"/>
      <c r="H321" s="30" t="n"/>
      <c r="I321" s="33">
        <f>IF(A321="","",MAX(0,TODAY()-A321))</f>
        <v/>
      </c>
      <c r="J321" s="34">
        <f>IF(OR(P321="",A321=""),"",IF(COUNT(INDEX(Settings!$C$2:$C$8,P321))=0,"",IF(AND(INDEX(Settings!$D$2:$D$8,P321)="H",H321=""),"",IF(INDEX(Settings!$D$2:$D$8,P321)="A",A321,IF(INDEX(Settings!$D$2:$D$8,P321)="HA",IF(H321="",A321,H321),H321))+INDEX(Settings!$C$2:$C$8,P321))))</f>
        <v/>
      </c>
      <c r="K321" s="35">
        <f>IF(A321="",IF(B321&lt;&gt;"","Add date / أدخل تاريخ الاستفسار",""),IF(G321="","Set status / اختر الحالة",IF(P321="","Check status / راجع الحالة",IF(COUNT(INDEX(Settings!$C$2:$C$8,P321))=0,"Closed / مغلق",IF(AND(INDEX(Settings!$D$2:$D$8,P321)="H",H321=""),"Add last follow-up date / أدخل تاريخ آخر متابعة",IF(J321&lt;TODAY(),"OVERDUE / متأخر",IF(J321=TODAY(),"DUE TODAY / مستحق اليوم","Upcoming / قادم")))))))</f>
        <v/>
      </c>
      <c r="L321" s="36">
        <f>IF(P321="","",INDEX(Settings!$B$2:$B$8,P321))</f>
        <v/>
      </c>
      <c r="M321" s="37">
        <f>IF(OR(P321="",J321=""),"",IFERROR(SUBSTITUTE(SUBSTITUTE(INDEX(Templates!$C$2:$C$5,INDEX(Settings!$E$2:$E$8,P321)),"[Name]",B321),"[service]",D321),"Check template / راجع القالب"))</f>
        <v/>
      </c>
      <c r="N321" s="38">
        <f>IF(OR(P321="",J321=""),"",IFERROR(SUBSTITUTE(SUBSTITUTE(INDEX(Templates!$D$2:$D$5,INDEX(Settings!$E$2:$E$8,P321)),"[Name]",B321),"[service]",D321),"Check template / راجع القالب"))</f>
        <v/>
      </c>
      <c r="O321">
        <f>IF(OR(P321="",A321=""),"",IF(J321&lt;&gt;"",J321+ROW()/100000,IF(COUNT(INDEX(Settings!$C$2:$C$8,P321))=0,"",A321+ROW()/100000)))</f>
        <v/>
      </c>
      <c r="P321">
        <f>IF(OR(A321="",G321=""),"",IFERROR(MATCH(G321,Settings!$A$2:$A$8,0),""))</f>
        <v/>
      </c>
    </row>
    <row r="322">
      <c r="A322" s="30" t="n"/>
      <c r="B322" s="31" t="n"/>
      <c r="C322" s="31" t="n"/>
      <c r="D322" s="31" t="n"/>
      <c r="E322" s="31" t="n"/>
      <c r="F322" s="32" t="n"/>
      <c r="G322" s="31" t="n"/>
      <c r="H322" s="30" t="n"/>
      <c r="I322" s="33">
        <f>IF(A322="","",MAX(0,TODAY()-A322))</f>
        <v/>
      </c>
      <c r="J322" s="34">
        <f>IF(OR(P322="",A322=""),"",IF(COUNT(INDEX(Settings!$C$2:$C$8,P322))=0,"",IF(AND(INDEX(Settings!$D$2:$D$8,P322)="H",H322=""),"",IF(INDEX(Settings!$D$2:$D$8,P322)="A",A322,IF(INDEX(Settings!$D$2:$D$8,P322)="HA",IF(H322="",A322,H322),H322))+INDEX(Settings!$C$2:$C$8,P322))))</f>
        <v/>
      </c>
      <c r="K322" s="35">
        <f>IF(A322="",IF(B322&lt;&gt;"","Add date / أدخل تاريخ الاستفسار",""),IF(G322="","Set status / اختر الحالة",IF(P322="","Check status / راجع الحالة",IF(COUNT(INDEX(Settings!$C$2:$C$8,P322))=0,"Closed / مغلق",IF(AND(INDEX(Settings!$D$2:$D$8,P322)="H",H322=""),"Add last follow-up date / أدخل تاريخ آخر متابعة",IF(J322&lt;TODAY(),"OVERDUE / متأخر",IF(J322=TODAY(),"DUE TODAY / مستحق اليوم","Upcoming / قادم")))))))</f>
        <v/>
      </c>
      <c r="L322" s="36">
        <f>IF(P322="","",INDEX(Settings!$B$2:$B$8,P322))</f>
        <v/>
      </c>
      <c r="M322" s="37">
        <f>IF(OR(P322="",J322=""),"",IFERROR(SUBSTITUTE(SUBSTITUTE(INDEX(Templates!$C$2:$C$5,INDEX(Settings!$E$2:$E$8,P322)),"[Name]",B322),"[service]",D322),"Check template / راجع القالب"))</f>
        <v/>
      </c>
      <c r="N322" s="38">
        <f>IF(OR(P322="",J322=""),"",IFERROR(SUBSTITUTE(SUBSTITUTE(INDEX(Templates!$D$2:$D$5,INDEX(Settings!$E$2:$E$8,P322)),"[Name]",B322),"[service]",D322),"Check template / راجع القالب"))</f>
        <v/>
      </c>
      <c r="O322">
        <f>IF(OR(P322="",A322=""),"",IF(J322&lt;&gt;"",J322+ROW()/100000,IF(COUNT(INDEX(Settings!$C$2:$C$8,P322))=0,"",A322+ROW()/100000)))</f>
        <v/>
      </c>
      <c r="P322">
        <f>IF(OR(A322="",G322=""),"",IFERROR(MATCH(G322,Settings!$A$2:$A$8,0),""))</f>
        <v/>
      </c>
    </row>
    <row r="323">
      <c r="A323" s="30" t="n"/>
      <c r="B323" s="31" t="n"/>
      <c r="C323" s="31" t="n"/>
      <c r="D323" s="31" t="n"/>
      <c r="E323" s="31" t="n"/>
      <c r="F323" s="32" t="n"/>
      <c r="G323" s="31" t="n"/>
      <c r="H323" s="30" t="n"/>
      <c r="I323" s="33">
        <f>IF(A323="","",MAX(0,TODAY()-A323))</f>
        <v/>
      </c>
      <c r="J323" s="34">
        <f>IF(OR(P323="",A323=""),"",IF(COUNT(INDEX(Settings!$C$2:$C$8,P323))=0,"",IF(AND(INDEX(Settings!$D$2:$D$8,P323)="H",H323=""),"",IF(INDEX(Settings!$D$2:$D$8,P323)="A",A323,IF(INDEX(Settings!$D$2:$D$8,P323)="HA",IF(H323="",A323,H323),H323))+INDEX(Settings!$C$2:$C$8,P323))))</f>
        <v/>
      </c>
      <c r="K323" s="35">
        <f>IF(A323="",IF(B323&lt;&gt;"","Add date / أدخل تاريخ الاستفسار",""),IF(G323="","Set status / اختر الحالة",IF(P323="","Check status / راجع الحالة",IF(COUNT(INDEX(Settings!$C$2:$C$8,P323))=0,"Closed / مغلق",IF(AND(INDEX(Settings!$D$2:$D$8,P323)="H",H323=""),"Add last follow-up date / أدخل تاريخ آخر متابعة",IF(J323&lt;TODAY(),"OVERDUE / متأخر",IF(J323=TODAY(),"DUE TODAY / مستحق اليوم","Upcoming / قادم")))))))</f>
        <v/>
      </c>
      <c r="L323" s="36">
        <f>IF(P323="","",INDEX(Settings!$B$2:$B$8,P323))</f>
        <v/>
      </c>
      <c r="M323" s="37">
        <f>IF(OR(P323="",J323=""),"",IFERROR(SUBSTITUTE(SUBSTITUTE(INDEX(Templates!$C$2:$C$5,INDEX(Settings!$E$2:$E$8,P323)),"[Name]",B323),"[service]",D323),"Check template / راجع القالب"))</f>
        <v/>
      </c>
      <c r="N323" s="38">
        <f>IF(OR(P323="",J323=""),"",IFERROR(SUBSTITUTE(SUBSTITUTE(INDEX(Templates!$D$2:$D$5,INDEX(Settings!$E$2:$E$8,P323)),"[Name]",B323),"[service]",D323),"Check template / راجع القالب"))</f>
        <v/>
      </c>
      <c r="O323">
        <f>IF(OR(P323="",A323=""),"",IF(J323&lt;&gt;"",J323+ROW()/100000,IF(COUNT(INDEX(Settings!$C$2:$C$8,P323))=0,"",A323+ROW()/100000)))</f>
        <v/>
      </c>
      <c r="P323">
        <f>IF(OR(A323="",G323=""),"",IFERROR(MATCH(G323,Settings!$A$2:$A$8,0),""))</f>
        <v/>
      </c>
    </row>
    <row r="324">
      <c r="A324" s="30" t="n"/>
      <c r="B324" s="31" t="n"/>
      <c r="C324" s="31" t="n"/>
      <c r="D324" s="31" t="n"/>
      <c r="E324" s="31" t="n"/>
      <c r="F324" s="32" t="n"/>
      <c r="G324" s="31" t="n"/>
      <c r="H324" s="30" t="n"/>
      <c r="I324" s="33">
        <f>IF(A324="","",MAX(0,TODAY()-A324))</f>
        <v/>
      </c>
      <c r="J324" s="34">
        <f>IF(OR(P324="",A324=""),"",IF(COUNT(INDEX(Settings!$C$2:$C$8,P324))=0,"",IF(AND(INDEX(Settings!$D$2:$D$8,P324)="H",H324=""),"",IF(INDEX(Settings!$D$2:$D$8,P324)="A",A324,IF(INDEX(Settings!$D$2:$D$8,P324)="HA",IF(H324="",A324,H324),H324))+INDEX(Settings!$C$2:$C$8,P324))))</f>
        <v/>
      </c>
      <c r="K324" s="35">
        <f>IF(A324="",IF(B324&lt;&gt;"","Add date / أدخل تاريخ الاستفسار",""),IF(G324="","Set status / اختر الحالة",IF(P324="","Check status / راجع الحالة",IF(COUNT(INDEX(Settings!$C$2:$C$8,P324))=0,"Closed / مغلق",IF(AND(INDEX(Settings!$D$2:$D$8,P324)="H",H324=""),"Add last follow-up date / أدخل تاريخ آخر متابعة",IF(J324&lt;TODAY(),"OVERDUE / متأخر",IF(J324=TODAY(),"DUE TODAY / مستحق اليوم","Upcoming / قادم")))))))</f>
        <v/>
      </c>
      <c r="L324" s="36">
        <f>IF(P324="","",INDEX(Settings!$B$2:$B$8,P324))</f>
        <v/>
      </c>
      <c r="M324" s="37">
        <f>IF(OR(P324="",J324=""),"",IFERROR(SUBSTITUTE(SUBSTITUTE(INDEX(Templates!$C$2:$C$5,INDEX(Settings!$E$2:$E$8,P324)),"[Name]",B324),"[service]",D324),"Check template / راجع القالب"))</f>
        <v/>
      </c>
      <c r="N324" s="38">
        <f>IF(OR(P324="",J324=""),"",IFERROR(SUBSTITUTE(SUBSTITUTE(INDEX(Templates!$D$2:$D$5,INDEX(Settings!$E$2:$E$8,P324)),"[Name]",B324),"[service]",D324),"Check template / راجع القالب"))</f>
        <v/>
      </c>
      <c r="O324">
        <f>IF(OR(P324="",A324=""),"",IF(J324&lt;&gt;"",J324+ROW()/100000,IF(COUNT(INDEX(Settings!$C$2:$C$8,P324))=0,"",A324+ROW()/100000)))</f>
        <v/>
      </c>
      <c r="P324">
        <f>IF(OR(A324="",G324=""),"",IFERROR(MATCH(G324,Settings!$A$2:$A$8,0),""))</f>
        <v/>
      </c>
    </row>
    <row r="325">
      <c r="A325" s="30" t="n"/>
      <c r="B325" s="31" t="n"/>
      <c r="C325" s="31" t="n"/>
      <c r="D325" s="31" t="n"/>
      <c r="E325" s="31" t="n"/>
      <c r="F325" s="32" t="n"/>
      <c r="G325" s="31" t="n"/>
      <c r="H325" s="30" t="n"/>
      <c r="I325" s="33">
        <f>IF(A325="","",MAX(0,TODAY()-A325))</f>
        <v/>
      </c>
      <c r="J325" s="34">
        <f>IF(OR(P325="",A325=""),"",IF(COUNT(INDEX(Settings!$C$2:$C$8,P325))=0,"",IF(AND(INDEX(Settings!$D$2:$D$8,P325)="H",H325=""),"",IF(INDEX(Settings!$D$2:$D$8,P325)="A",A325,IF(INDEX(Settings!$D$2:$D$8,P325)="HA",IF(H325="",A325,H325),H325))+INDEX(Settings!$C$2:$C$8,P325))))</f>
        <v/>
      </c>
      <c r="K325" s="35">
        <f>IF(A325="",IF(B325&lt;&gt;"","Add date / أدخل تاريخ الاستفسار",""),IF(G325="","Set status / اختر الحالة",IF(P325="","Check status / راجع الحالة",IF(COUNT(INDEX(Settings!$C$2:$C$8,P325))=0,"Closed / مغلق",IF(AND(INDEX(Settings!$D$2:$D$8,P325)="H",H325=""),"Add last follow-up date / أدخل تاريخ آخر متابعة",IF(J325&lt;TODAY(),"OVERDUE / متأخر",IF(J325=TODAY(),"DUE TODAY / مستحق اليوم","Upcoming / قادم")))))))</f>
        <v/>
      </c>
      <c r="L325" s="36">
        <f>IF(P325="","",INDEX(Settings!$B$2:$B$8,P325))</f>
        <v/>
      </c>
      <c r="M325" s="37">
        <f>IF(OR(P325="",J325=""),"",IFERROR(SUBSTITUTE(SUBSTITUTE(INDEX(Templates!$C$2:$C$5,INDEX(Settings!$E$2:$E$8,P325)),"[Name]",B325),"[service]",D325),"Check template / راجع القالب"))</f>
        <v/>
      </c>
      <c r="N325" s="38">
        <f>IF(OR(P325="",J325=""),"",IFERROR(SUBSTITUTE(SUBSTITUTE(INDEX(Templates!$D$2:$D$5,INDEX(Settings!$E$2:$E$8,P325)),"[Name]",B325),"[service]",D325),"Check template / راجع القالب"))</f>
        <v/>
      </c>
      <c r="O325">
        <f>IF(OR(P325="",A325=""),"",IF(J325&lt;&gt;"",J325+ROW()/100000,IF(COUNT(INDEX(Settings!$C$2:$C$8,P325))=0,"",A325+ROW()/100000)))</f>
        <v/>
      </c>
      <c r="P325">
        <f>IF(OR(A325="",G325=""),"",IFERROR(MATCH(G325,Settings!$A$2:$A$8,0),""))</f>
        <v/>
      </c>
    </row>
    <row r="326">
      <c r="A326" s="30" t="n"/>
      <c r="B326" s="31" t="n"/>
      <c r="C326" s="31" t="n"/>
      <c r="D326" s="31" t="n"/>
      <c r="E326" s="31" t="n"/>
      <c r="F326" s="32" t="n"/>
      <c r="G326" s="31" t="n"/>
      <c r="H326" s="30" t="n"/>
      <c r="I326" s="33">
        <f>IF(A326="","",MAX(0,TODAY()-A326))</f>
        <v/>
      </c>
      <c r="J326" s="34">
        <f>IF(OR(P326="",A326=""),"",IF(COUNT(INDEX(Settings!$C$2:$C$8,P326))=0,"",IF(AND(INDEX(Settings!$D$2:$D$8,P326)="H",H326=""),"",IF(INDEX(Settings!$D$2:$D$8,P326)="A",A326,IF(INDEX(Settings!$D$2:$D$8,P326)="HA",IF(H326="",A326,H326),H326))+INDEX(Settings!$C$2:$C$8,P326))))</f>
        <v/>
      </c>
      <c r="K326" s="35">
        <f>IF(A326="",IF(B326&lt;&gt;"","Add date / أدخل تاريخ الاستفسار",""),IF(G326="","Set status / اختر الحالة",IF(P326="","Check status / راجع الحالة",IF(COUNT(INDEX(Settings!$C$2:$C$8,P326))=0,"Closed / مغلق",IF(AND(INDEX(Settings!$D$2:$D$8,P326)="H",H326=""),"Add last follow-up date / أدخل تاريخ آخر متابعة",IF(J326&lt;TODAY(),"OVERDUE / متأخر",IF(J326=TODAY(),"DUE TODAY / مستحق اليوم","Upcoming / قادم")))))))</f>
        <v/>
      </c>
      <c r="L326" s="36">
        <f>IF(P326="","",INDEX(Settings!$B$2:$B$8,P326))</f>
        <v/>
      </c>
      <c r="M326" s="37">
        <f>IF(OR(P326="",J326=""),"",IFERROR(SUBSTITUTE(SUBSTITUTE(INDEX(Templates!$C$2:$C$5,INDEX(Settings!$E$2:$E$8,P326)),"[Name]",B326),"[service]",D326),"Check template / راجع القالب"))</f>
        <v/>
      </c>
      <c r="N326" s="38">
        <f>IF(OR(P326="",J326=""),"",IFERROR(SUBSTITUTE(SUBSTITUTE(INDEX(Templates!$D$2:$D$5,INDEX(Settings!$E$2:$E$8,P326)),"[Name]",B326),"[service]",D326),"Check template / راجع القالب"))</f>
        <v/>
      </c>
      <c r="O326">
        <f>IF(OR(P326="",A326=""),"",IF(J326&lt;&gt;"",J326+ROW()/100000,IF(COUNT(INDEX(Settings!$C$2:$C$8,P326))=0,"",A326+ROW()/100000)))</f>
        <v/>
      </c>
      <c r="P326">
        <f>IF(OR(A326="",G326=""),"",IFERROR(MATCH(G326,Settings!$A$2:$A$8,0),""))</f>
        <v/>
      </c>
    </row>
    <row r="327">
      <c r="A327" s="30" t="n"/>
      <c r="B327" s="31" t="n"/>
      <c r="C327" s="31" t="n"/>
      <c r="D327" s="31" t="n"/>
      <c r="E327" s="31" t="n"/>
      <c r="F327" s="32" t="n"/>
      <c r="G327" s="31" t="n"/>
      <c r="H327" s="30" t="n"/>
      <c r="I327" s="33">
        <f>IF(A327="","",MAX(0,TODAY()-A327))</f>
        <v/>
      </c>
      <c r="J327" s="34">
        <f>IF(OR(P327="",A327=""),"",IF(COUNT(INDEX(Settings!$C$2:$C$8,P327))=0,"",IF(AND(INDEX(Settings!$D$2:$D$8,P327)="H",H327=""),"",IF(INDEX(Settings!$D$2:$D$8,P327)="A",A327,IF(INDEX(Settings!$D$2:$D$8,P327)="HA",IF(H327="",A327,H327),H327))+INDEX(Settings!$C$2:$C$8,P327))))</f>
        <v/>
      </c>
      <c r="K327" s="35">
        <f>IF(A327="",IF(B327&lt;&gt;"","Add date / أدخل تاريخ الاستفسار",""),IF(G327="","Set status / اختر الحالة",IF(P327="","Check status / راجع الحالة",IF(COUNT(INDEX(Settings!$C$2:$C$8,P327))=0,"Closed / مغلق",IF(AND(INDEX(Settings!$D$2:$D$8,P327)="H",H327=""),"Add last follow-up date / أدخل تاريخ آخر متابعة",IF(J327&lt;TODAY(),"OVERDUE / متأخر",IF(J327=TODAY(),"DUE TODAY / مستحق اليوم","Upcoming / قادم")))))))</f>
        <v/>
      </c>
      <c r="L327" s="36">
        <f>IF(P327="","",INDEX(Settings!$B$2:$B$8,P327))</f>
        <v/>
      </c>
      <c r="M327" s="37">
        <f>IF(OR(P327="",J327=""),"",IFERROR(SUBSTITUTE(SUBSTITUTE(INDEX(Templates!$C$2:$C$5,INDEX(Settings!$E$2:$E$8,P327)),"[Name]",B327),"[service]",D327),"Check template / راجع القالب"))</f>
        <v/>
      </c>
      <c r="N327" s="38">
        <f>IF(OR(P327="",J327=""),"",IFERROR(SUBSTITUTE(SUBSTITUTE(INDEX(Templates!$D$2:$D$5,INDEX(Settings!$E$2:$E$8,P327)),"[Name]",B327),"[service]",D327),"Check template / راجع القالب"))</f>
        <v/>
      </c>
      <c r="O327">
        <f>IF(OR(P327="",A327=""),"",IF(J327&lt;&gt;"",J327+ROW()/100000,IF(COUNT(INDEX(Settings!$C$2:$C$8,P327))=0,"",A327+ROW()/100000)))</f>
        <v/>
      </c>
      <c r="P327">
        <f>IF(OR(A327="",G327=""),"",IFERROR(MATCH(G327,Settings!$A$2:$A$8,0),""))</f>
        <v/>
      </c>
    </row>
    <row r="328">
      <c r="A328" s="30" t="n"/>
      <c r="B328" s="31" t="n"/>
      <c r="C328" s="31" t="n"/>
      <c r="D328" s="31" t="n"/>
      <c r="E328" s="31" t="n"/>
      <c r="F328" s="32" t="n"/>
      <c r="G328" s="31" t="n"/>
      <c r="H328" s="30" t="n"/>
      <c r="I328" s="33">
        <f>IF(A328="","",MAX(0,TODAY()-A328))</f>
        <v/>
      </c>
      <c r="J328" s="34">
        <f>IF(OR(P328="",A328=""),"",IF(COUNT(INDEX(Settings!$C$2:$C$8,P328))=0,"",IF(AND(INDEX(Settings!$D$2:$D$8,P328)="H",H328=""),"",IF(INDEX(Settings!$D$2:$D$8,P328)="A",A328,IF(INDEX(Settings!$D$2:$D$8,P328)="HA",IF(H328="",A328,H328),H328))+INDEX(Settings!$C$2:$C$8,P328))))</f>
        <v/>
      </c>
      <c r="K328" s="35">
        <f>IF(A328="",IF(B328&lt;&gt;"","Add date / أدخل تاريخ الاستفسار",""),IF(G328="","Set status / اختر الحالة",IF(P328="","Check status / راجع الحالة",IF(COUNT(INDEX(Settings!$C$2:$C$8,P328))=0,"Closed / مغلق",IF(AND(INDEX(Settings!$D$2:$D$8,P328)="H",H328=""),"Add last follow-up date / أدخل تاريخ آخر متابعة",IF(J328&lt;TODAY(),"OVERDUE / متأخر",IF(J328=TODAY(),"DUE TODAY / مستحق اليوم","Upcoming / قادم")))))))</f>
        <v/>
      </c>
      <c r="L328" s="36">
        <f>IF(P328="","",INDEX(Settings!$B$2:$B$8,P328))</f>
        <v/>
      </c>
      <c r="M328" s="37">
        <f>IF(OR(P328="",J328=""),"",IFERROR(SUBSTITUTE(SUBSTITUTE(INDEX(Templates!$C$2:$C$5,INDEX(Settings!$E$2:$E$8,P328)),"[Name]",B328),"[service]",D328),"Check template / راجع القالب"))</f>
        <v/>
      </c>
      <c r="N328" s="38">
        <f>IF(OR(P328="",J328=""),"",IFERROR(SUBSTITUTE(SUBSTITUTE(INDEX(Templates!$D$2:$D$5,INDEX(Settings!$E$2:$E$8,P328)),"[Name]",B328),"[service]",D328),"Check template / راجع القالب"))</f>
        <v/>
      </c>
      <c r="O328">
        <f>IF(OR(P328="",A328=""),"",IF(J328&lt;&gt;"",J328+ROW()/100000,IF(COUNT(INDEX(Settings!$C$2:$C$8,P328))=0,"",A328+ROW()/100000)))</f>
        <v/>
      </c>
      <c r="P328">
        <f>IF(OR(A328="",G328=""),"",IFERROR(MATCH(G328,Settings!$A$2:$A$8,0),""))</f>
        <v/>
      </c>
    </row>
    <row r="329">
      <c r="A329" s="30" t="n"/>
      <c r="B329" s="31" t="n"/>
      <c r="C329" s="31" t="n"/>
      <c r="D329" s="31" t="n"/>
      <c r="E329" s="31" t="n"/>
      <c r="F329" s="32" t="n"/>
      <c r="G329" s="31" t="n"/>
      <c r="H329" s="30" t="n"/>
      <c r="I329" s="33">
        <f>IF(A329="","",MAX(0,TODAY()-A329))</f>
        <v/>
      </c>
      <c r="J329" s="34">
        <f>IF(OR(P329="",A329=""),"",IF(COUNT(INDEX(Settings!$C$2:$C$8,P329))=0,"",IF(AND(INDEX(Settings!$D$2:$D$8,P329)="H",H329=""),"",IF(INDEX(Settings!$D$2:$D$8,P329)="A",A329,IF(INDEX(Settings!$D$2:$D$8,P329)="HA",IF(H329="",A329,H329),H329))+INDEX(Settings!$C$2:$C$8,P329))))</f>
        <v/>
      </c>
      <c r="K329" s="35">
        <f>IF(A329="",IF(B329&lt;&gt;"","Add date / أدخل تاريخ الاستفسار",""),IF(G329="","Set status / اختر الحالة",IF(P329="","Check status / راجع الحالة",IF(COUNT(INDEX(Settings!$C$2:$C$8,P329))=0,"Closed / مغلق",IF(AND(INDEX(Settings!$D$2:$D$8,P329)="H",H329=""),"Add last follow-up date / أدخل تاريخ آخر متابعة",IF(J329&lt;TODAY(),"OVERDUE / متأخر",IF(J329=TODAY(),"DUE TODAY / مستحق اليوم","Upcoming / قادم")))))))</f>
        <v/>
      </c>
      <c r="L329" s="36">
        <f>IF(P329="","",INDEX(Settings!$B$2:$B$8,P329))</f>
        <v/>
      </c>
      <c r="M329" s="37">
        <f>IF(OR(P329="",J329=""),"",IFERROR(SUBSTITUTE(SUBSTITUTE(INDEX(Templates!$C$2:$C$5,INDEX(Settings!$E$2:$E$8,P329)),"[Name]",B329),"[service]",D329),"Check template / راجع القالب"))</f>
        <v/>
      </c>
      <c r="N329" s="38">
        <f>IF(OR(P329="",J329=""),"",IFERROR(SUBSTITUTE(SUBSTITUTE(INDEX(Templates!$D$2:$D$5,INDEX(Settings!$E$2:$E$8,P329)),"[Name]",B329),"[service]",D329),"Check template / راجع القالب"))</f>
        <v/>
      </c>
      <c r="O329">
        <f>IF(OR(P329="",A329=""),"",IF(J329&lt;&gt;"",J329+ROW()/100000,IF(COUNT(INDEX(Settings!$C$2:$C$8,P329))=0,"",A329+ROW()/100000)))</f>
        <v/>
      </c>
      <c r="P329">
        <f>IF(OR(A329="",G329=""),"",IFERROR(MATCH(G329,Settings!$A$2:$A$8,0),""))</f>
        <v/>
      </c>
    </row>
    <row r="330">
      <c r="A330" s="30" t="n"/>
      <c r="B330" s="31" t="n"/>
      <c r="C330" s="31" t="n"/>
      <c r="D330" s="31" t="n"/>
      <c r="E330" s="31" t="n"/>
      <c r="F330" s="32" t="n"/>
      <c r="G330" s="31" t="n"/>
      <c r="H330" s="30" t="n"/>
      <c r="I330" s="33">
        <f>IF(A330="","",MAX(0,TODAY()-A330))</f>
        <v/>
      </c>
      <c r="J330" s="34">
        <f>IF(OR(P330="",A330=""),"",IF(COUNT(INDEX(Settings!$C$2:$C$8,P330))=0,"",IF(AND(INDEX(Settings!$D$2:$D$8,P330)="H",H330=""),"",IF(INDEX(Settings!$D$2:$D$8,P330)="A",A330,IF(INDEX(Settings!$D$2:$D$8,P330)="HA",IF(H330="",A330,H330),H330))+INDEX(Settings!$C$2:$C$8,P330))))</f>
        <v/>
      </c>
      <c r="K330" s="35">
        <f>IF(A330="",IF(B330&lt;&gt;"","Add date / أدخل تاريخ الاستفسار",""),IF(G330="","Set status / اختر الحالة",IF(P330="","Check status / راجع الحالة",IF(COUNT(INDEX(Settings!$C$2:$C$8,P330))=0,"Closed / مغلق",IF(AND(INDEX(Settings!$D$2:$D$8,P330)="H",H330=""),"Add last follow-up date / أدخل تاريخ آخر متابعة",IF(J330&lt;TODAY(),"OVERDUE / متأخر",IF(J330=TODAY(),"DUE TODAY / مستحق اليوم","Upcoming / قادم")))))))</f>
        <v/>
      </c>
      <c r="L330" s="36">
        <f>IF(P330="","",INDEX(Settings!$B$2:$B$8,P330))</f>
        <v/>
      </c>
      <c r="M330" s="37">
        <f>IF(OR(P330="",J330=""),"",IFERROR(SUBSTITUTE(SUBSTITUTE(INDEX(Templates!$C$2:$C$5,INDEX(Settings!$E$2:$E$8,P330)),"[Name]",B330),"[service]",D330),"Check template / راجع القالب"))</f>
        <v/>
      </c>
      <c r="N330" s="38">
        <f>IF(OR(P330="",J330=""),"",IFERROR(SUBSTITUTE(SUBSTITUTE(INDEX(Templates!$D$2:$D$5,INDEX(Settings!$E$2:$E$8,P330)),"[Name]",B330),"[service]",D330),"Check template / راجع القالب"))</f>
        <v/>
      </c>
      <c r="O330">
        <f>IF(OR(P330="",A330=""),"",IF(J330&lt;&gt;"",J330+ROW()/100000,IF(COUNT(INDEX(Settings!$C$2:$C$8,P330))=0,"",A330+ROW()/100000)))</f>
        <v/>
      </c>
      <c r="P330">
        <f>IF(OR(A330="",G330=""),"",IFERROR(MATCH(G330,Settings!$A$2:$A$8,0),""))</f>
        <v/>
      </c>
    </row>
    <row r="331">
      <c r="A331" s="30" t="n"/>
      <c r="B331" s="31" t="n"/>
      <c r="C331" s="31" t="n"/>
      <c r="D331" s="31" t="n"/>
      <c r="E331" s="31" t="n"/>
      <c r="F331" s="32" t="n"/>
      <c r="G331" s="31" t="n"/>
      <c r="H331" s="30" t="n"/>
      <c r="I331" s="33">
        <f>IF(A331="","",MAX(0,TODAY()-A331))</f>
        <v/>
      </c>
      <c r="J331" s="34">
        <f>IF(OR(P331="",A331=""),"",IF(COUNT(INDEX(Settings!$C$2:$C$8,P331))=0,"",IF(AND(INDEX(Settings!$D$2:$D$8,P331)="H",H331=""),"",IF(INDEX(Settings!$D$2:$D$8,P331)="A",A331,IF(INDEX(Settings!$D$2:$D$8,P331)="HA",IF(H331="",A331,H331),H331))+INDEX(Settings!$C$2:$C$8,P331))))</f>
        <v/>
      </c>
      <c r="K331" s="35">
        <f>IF(A331="",IF(B331&lt;&gt;"","Add date / أدخل تاريخ الاستفسار",""),IF(G331="","Set status / اختر الحالة",IF(P331="","Check status / راجع الحالة",IF(COUNT(INDEX(Settings!$C$2:$C$8,P331))=0,"Closed / مغلق",IF(AND(INDEX(Settings!$D$2:$D$8,P331)="H",H331=""),"Add last follow-up date / أدخل تاريخ آخر متابعة",IF(J331&lt;TODAY(),"OVERDUE / متأخر",IF(J331=TODAY(),"DUE TODAY / مستحق اليوم","Upcoming / قادم")))))))</f>
        <v/>
      </c>
      <c r="L331" s="36">
        <f>IF(P331="","",INDEX(Settings!$B$2:$B$8,P331))</f>
        <v/>
      </c>
      <c r="M331" s="37">
        <f>IF(OR(P331="",J331=""),"",IFERROR(SUBSTITUTE(SUBSTITUTE(INDEX(Templates!$C$2:$C$5,INDEX(Settings!$E$2:$E$8,P331)),"[Name]",B331),"[service]",D331),"Check template / راجع القالب"))</f>
        <v/>
      </c>
      <c r="N331" s="38">
        <f>IF(OR(P331="",J331=""),"",IFERROR(SUBSTITUTE(SUBSTITUTE(INDEX(Templates!$D$2:$D$5,INDEX(Settings!$E$2:$E$8,P331)),"[Name]",B331),"[service]",D331),"Check template / راجع القالب"))</f>
        <v/>
      </c>
      <c r="O331">
        <f>IF(OR(P331="",A331=""),"",IF(J331&lt;&gt;"",J331+ROW()/100000,IF(COUNT(INDEX(Settings!$C$2:$C$8,P331))=0,"",A331+ROW()/100000)))</f>
        <v/>
      </c>
      <c r="P331">
        <f>IF(OR(A331="",G331=""),"",IFERROR(MATCH(G331,Settings!$A$2:$A$8,0),""))</f>
        <v/>
      </c>
    </row>
    <row r="332">
      <c r="A332" s="30" t="n"/>
      <c r="B332" s="31" t="n"/>
      <c r="C332" s="31" t="n"/>
      <c r="D332" s="31" t="n"/>
      <c r="E332" s="31" t="n"/>
      <c r="F332" s="32" t="n"/>
      <c r="G332" s="31" t="n"/>
      <c r="H332" s="30" t="n"/>
      <c r="I332" s="33">
        <f>IF(A332="","",MAX(0,TODAY()-A332))</f>
        <v/>
      </c>
      <c r="J332" s="34">
        <f>IF(OR(P332="",A332=""),"",IF(COUNT(INDEX(Settings!$C$2:$C$8,P332))=0,"",IF(AND(INDEX(Settings!$D$2:$D$8,P332)="H",H332=""),"",IF(INDEX(Settings!$D$2:$D$8,P332)="A",A332,IF(INDEX(Settings!$D$2:$D$8,P332)="HA",IF(H332="",A332,H332),H332))+INDEX(Settings!$C$2:$C$8,P332))))</f>
        <v/>
      </c>
      <c r="K332" s="35">
        <f>IF(A332="",IF(B332&lt;&gt;"","Add date / أدخل تاريخ الاستفسار",""),IF(G332="","Set status / اختر الحالة",IF(P332="","Check status / راجع الحالة",IF(COUNT(INDEX(Settings!$C$2:$C$8,P332))=0,"Closed / مغلق",IF(AND(INDEX(Settings!$D$2:$D$8,P332)="H",H332=""),"Add last follow-up date / أدخل تاريخ آخر متابعة",IF(J332&lt;TODAY(),"OVERDUE / متأخر",IF(J332=TODAY(),"DUE TODAY / مستحق اليوم","Upcoming / قادم")))))))</f>
        <v/>
      </c>
      <c r="L332" s="36">
        <f>IF(P332="","",INDEX(Settings!$B$2:$B$8,P332))</f>
        <v/>
      </c>
      <c r="M332" s="37">
        <f>IF(OR(P332="",J332=""),"",IFERROR(SUBSTITUTE(SUBSTITUTE(INDEX(Templates!$C$2:$C$5,INDEX(Settings!$E$2:$E$8,P332)),"[Name]",B332),"[service]",D332),"Check template / راجع القالب"))</f>
        <v/>
      </c>
      <c r="N332" s="38">
        <f>IF(OR(P332="",J332=""),"",IFERROR(SUBSTITUTE(SUBSTITUTE(INDEX(Templates!$D$2:$D$5,INDEX(Settings!$E$2:$E$8,P332)),"[Name]",B332),"[service]",D332),"Check template / راجع القالب"))</f>
        <v/>
      </c>
      <c r="O332">
        <f>IF(OR(P332="",A332=""),"",IF(J332&lt;&gt;"",J332+ROW()/100000,IF(COUNT(INDEX(Settings!$C$2:$C$8,P332))=0,"",A332+ROW()/100000)))</f>
        <v/>
      </c>
      <c r="P332">
        <f>IF(OR(A332="",G332=""),"",IFERROR(MATCH(G332,Settings!$A$2:$A$8,0),""))</f>
        <v/>
      </c>
    </row>
    <row r="333">
      <c r="A333" s="30" t="n"/>
      <c r="B333" s="31" t="n"/>
      <c r="C333" s="31" t="n"/>
      <c r="D333" s="31" t="n"/>
      <c r="E333" s="31" t="n"/>
      <c r="F333" s="32" t="n"/>
      <c r="G333" s="31" t="n"/>
      <c r="H333" s="30" t="n"/>
      <c r="I333" s="33">
        <f>IF(A333="","",MAX(0,TODAY()-A333))</f>
        <v/>
      </c>
      <c r="J333" s="34">
        <f>IF(OR(P333="",A333=""),"",IF(COUNT(INDEX(Settings!$C$2:$C$8,P333))=0,"",IF(AND(INDEX(Settings!$D$2:$D$8,P333)="H",H333=""),"",IF(INDEX(Settings!$D$2:$D$8,P333)="A",A333,IF(INDEX(Settings!$D$2:$D$8,P333)="HA",IF(H333="",A333,H333),H333))+INDEX(Settings!$C$2:$C$8,P333))))</f>
        <v/>
      </c>
      <c r="K333" s="35">
        <f>IF(A333="",IF(B333&lt;&gt;"","Add date / أدخل تاريخ الاستفسار",""),IF(G333="","Set status / اختر الحالة",IF(P333="","Check status / راجع الحالة",IF(COUNT(INDEX(Settings!$C$2:$C$8,P333))=0,"Closed / مغلق",IF(AND(INDEX(Settings!$D$2:$D$8,P333)="H",H333=""),"Add last follow-up date / أدخل تاريخ آخر متابعة",IF(J333&lt;TODAY(),"OVERDUE / متأخر",IF(J333=TODAY(),"DUE TODAY / مستحق اليوم","Upcoming / قادم")))))))</f>
        <v/>
      </c>
      <c r="L333" s="36">
        <f>IF(P333="","",INDEX(Settings!$B$2:$B$8,P333))</f>
        <v/>
      </c>
      <c r="M333" s="37">
        <f>IF(OR(P333="",J333=""),"",IFERROR(SUBSTITUTE(SUBSTITUTE(INDEX(Templates!$C$2:$C$5,INDEX(Settings!$E$2:$E$8,P333)),"[Name]",B333),"[service]",D333),"Check template / راجع القالب"))</f>
        <v/>
      </c>
      <c r="N333" s="38">
        <f>IF(OR(P333="",J333=""),"",IFERROR(SUBSTITUTE(SUBSTITUTE(INDEX(Templates!$D$2:$D$5,INDEX(Settings!$E$2:$E$8,P333)),"[Name]",B333),"[service]",D333),"Check template / راجع القالب"))</f>
        <v/>
      </c>
      <c r="O333">
        <f>IF(OR(P333="",A333=""),"",IF(J333&lt;&gt;"",J333+ROW()/100000,IF(COUNT(INDEX(Settings!$C$2:$C$8,P333))=0,"",A333+ROW()/100000)))</f>
        <v/>
      </c>
      <c r="P333">
        <f>IF(OR(A333="",G333=""),"",IFERROR(MATCH(G333,Settings!$A$2:$A$8,0),""))</f>
        <v/>
      </c>
    </row>
    <row r="334">
      <c r="A334" s="30" t="n"/>
      <c r="B334" s="31" t="n"/>
      <c r="C334" s="31" t="n"/>
      <c r="D334" s="31" t="n"/>
      <c r="E334" s="31" t="n"/>
      <c r="F334" s="32" t="n"/>
      <c r="G334" s="31" t="n"/>
      <c r="H334" s="30" t="n"/>
      <c r="I334" s="33">
        <f>IF(A334="","",MAX(0,TODAY()-A334))</f>
        <v/>
      </c>
      <c r="J334" s="34">
        <f>IF(OR(P334="",A334=""),"",IF(COUNT(INDEX(Settings!$C$2:$C$8,P334))=0,"",IF(AND(INDEX(Settings!$D$2:$D$8,P334)="H",H334=""),"",IF(INDEX(Settings!$D$2:$D$8,P334)="A",A334,IF(INDEX(Settings!$D$2:$D$8,P334)="HA",IF(H334="",A334,H334),H334))+INDEX(Settings!$C$2:$C$8,P334))))</f>
        <v/>
      </c>
      <c r="K334" s="35">
        <f>IF(A334="",IF(B334&lt;&gt;"","Add date / أدخل تاريخ الاستفسار",""),IF(G334="","Set status / اختر الحالة",IF(P334="","Check status / راجع الحالة",IF(COUNT(INDEX(Settings!$C$2:$C$8,P334))=0,"Closed / مغلق",IF(AND(INDEX(Settings!$D$2:$D$8,P334)="H",H334=""),"Add last follow-up date / أدخل تاريخ آخر متابعة",IF(J334&lt;TODAY(),"OVERDUE / متأخر",IF(J334=TODAY(),"DUE TODAY / مستحق اليوم","Upcoming / قادم")))))))</f>
        <v/>
      </c>
      <c r="L334" s="36">
        <f>IF(P334="","",INDEX(Settings!$B$2:$B$8,P334))</f>
        <v/>
      </c>
      <c r="M334" s="37">
        <f>IF(OR(P334="",J334=""),"",IFERROR(SUBSTITUTE(SUBSTITUTE(INDEX(Templates!$C$2:$C$5,INDEX(Settings!$E$2:$E$8,P334)),"[Name]",B334),"[service]",D334),"Check template / راجع القالب"))</f>
        <v/>
      </c>
      <c r="N334" s="38">
        <f>IF(OR(P334="",J334=""),"",IFERROR(SUBSTITUTE(SUBSTITUTE(INDEX(Templates!$D$2:$D$5,INDEX(Settings!$E$2:$E$8,P334)),"[Name]",B334),"[service]",D334),"Check template / راجع القالب"))</f>
        <v/>
      </c>
      <c r="O334">
        <f>IF(OR(P334="",A334=""),"",IF(J334&lt;&gt;"",J334+ROW()/100000,IF(COUNT(INDEX(Settings!$C$2:$C$8,P334))=0,"",A334+ROW()/100000)))</f>
        <v/>
      </c>
      <c r="P334">
        <f>IF(OR(A334="",G334=""),"",IFERROR(MATCH(G334,Settings!$A$2:$A$8,0),""))</f>
        <v/>
      </c>
    </row>
    <row r="335">
      <c r="A335" s="30" t="n"/>
      <c r="B335" s="31" t="n"/>
      <c r="C335" s="31" t="n"/>
      <c r="D335" s="31" t="n"/>
      <c r="E335" s="31" t="n"/>
      <c r="F335" s="32" t="n"/>
      <c r="G335" s="31" t="n"/>
      <c r="H335" s="30" t="n"/>
      <c r="I335" s="33">
        <f>IF(A335="","",MAX(0,TODAY()-A335))</f>
        <v/>
      </c>
      <c r="J335" s="34">
        <f>IF(OR(P335="",A335=""),"",IF(COUNT(INDEX(Settings!$C$2:$C$8,P335))=0,"",IF(AND(INDEX(Settings!$D$2:$D$8,P335)="H",H335=""),"",IF(INDEX(Settings!$D$2:$D$8,P335)="A",A335,IF(INDEX(Settings!$D$2:$D$8,P335)="HA",IF(H335="",A335,H335),H335))+INDEX(Settings!$C$2:$C$8,P335))))</f>
        <v/>
      </c>
      <c r="K335" s="35">
        <f>IF(A335="",IF(B335&lt;&gt;"","Add date / أدخل تاريخ الاستفسار",""),IF(G335="","Set status / اختر الحالة",IF(P335="","Check status / راجع الحالة",IF(COUNT(INDEX(Settings!$C$2:$C$8,P335))=0,"Closed / مغلق",IF(AND(INDEX(Settings!$D$2:$D$8,P335)="H",H335=""),"Add last follow-up date / أدخل تاريخ آخر متابعة",IF(J335&lt;TODAY(),"OVERDUE / متأخر",IF(J335=TODAY(),"DUE TODAY / مستحق اليوم","Upcoming / قادم")))))))</f>
        <v/>
      </c>
      <c r="L335" s="36">
        <f>IF(P335="","",INDEX(Settings!$B$2:$B$8,P335))</f>
        <v/>
      </c>
      <c r="M335" s="37">
        <f>IF(OR(P335="",J335=""),"",IFERROR(SUBSTITUTE(SUBSTITUTE(INDEX(Templates!$C$2:$C$5,INDEX(Settings!$E$2:$E$8,P335)),"[Name]",B335),"[service]",D335),"Check template / راجع القالب"))</f>
        <v/>
      </c>
      <c r="N335" s="38">
        <f>IF(OR(P335="",J335=""),"",IFERROR(SUBSTITUTE(SUBSTITUTE(INDEX(Templates!$D$2:$D$5,INDEX(Settings!$E$2:$E$8,P335)),"[Name]",B335),"[service]",D335),"Check template / راجع القالب"))</f>
        <v/>
      </c>
      <c r="O335">
        <f>IF(OR(P335="",A335=""),"",IF(J335&lt;&gt;"",J335+ROW()/100000,IF(COUNT(INDEX(Settings!$C$2:$C$8,P335))=0,"",A335+ROW()/100000)))</f>
        <v/>
      </c>
      <c r="P335">
        <f>IF(OR(A335="",G335=""),"",IFERROR(MATCH(G335,Settings!$A$2:$A$8,0),""))</f>
        <v/>
      </c>
    </row>
    <row r="336">
      <c r="A336" s="30" t="n"/>
      <c r="B336" s="31" t="n"/>
      <c r="C336" s="31" t="n"/>
      <c r="D336" s="31" t="n"/>
      <c r="E336" s="31" t="n"/>
      <c r="F336" s="32" t="n"/>
      <c r="G336" s="31" t="n"/>
      <c r="H336" s="30" t="n"/>
      <c r="I336" s="33">
        <f>IF(A336="","",MAX(0,TODAY()-A336))</f>
        <v/>
      </c>
      <c r="J336" s="34">
        <f>IF(OR(P336="",A336=""),"",IF(COUNT(INDEX(Settings!$C$2:$C$8,P336))=0,"",IF(AND(INDEX(Settings!$D$2:$D$8,P336)="H",H336=""),"",IF(INDEX(Settings!$D$2:$D$8,P336)="A",A336,IF(INDEX(Settings!$D$2:$D$8,P336)="HA",IF(H336="",A336,H336),H336))+INDEX(Settings!$C$2:$C$8,P336))))</f>
        <v/>
      </c>
      <c r="K336" s="35">
        <f>IF(A336="",IF(B336&lt;&gt;"","Add date / أدخل تاريخ الاستفسار",""),IF(G336="","Set status / اختر الحالة",IF(P336="","Check status / راجع الحالة",IF(COUNT(INDEX(Settings!$C$2:$C$8,P336))=0,"Closed / مغلق",IF(AND(INDEX(Settings!$D$2:$D$8,P336)="H",H336=""),"Add last follow-up date / أدخل تاريخ آخر متابعة",IF(J336&lt;TODAY(),"OVERDUE / متأخر",IF(J336=TODAY(),"DUE TODAY / مستحق اليوم","Upcoming / قادم")))))))</f>
        <v/>
      </c>
      <c r="L336" s="36">
        <f>IF(P336="","",INDEX(Settings!$B$2:$B$8,P336))</f>
        <v/>
      </c>
      <c r="M336" s="37">
        <f>IF(OR(P336="",J336=""),"",IFERROR(SUBSTITUTE(SUBSTITUTE(INDEX(Templates!$C$2:$C$5,INDEX(Settings!$E$2:$E$8,P336)),"[Name]",B336),"[service]",D336),"Check template / راجع القالب"))</f>
        <v/>
      </c>
      <c r="N336" s="38">
        <f>IF(OR(P336="",J336=""),"",IFERROR(SUBSTITUTE(SUBSTITUTE(INDEX(Templates!$D$2:$D$5,INDEX(Settings!$E$2:$E$8,P336)),"[Name]",B336),"[service]",D336),"Check template / راجع القالب"))</f>
        <v/>
      </c>
      <c r="O336">
        <f>IF(OR(P336="",A336=""),"",IF(J336&lt;&gt;"",J336+ROW()/100000,IF(COUNT(INDEX(Settings!$C$2:$C$8,P336))=0,"",A336+ROW()/100000)))</f>
        <v/>
      </c>
      <c r="P336">
        <f>IF(OR(A336="",G336=""),"",IFERROR(MATCH(G336,Settings!$A$2:$A$8,0),""))</f>
        <v/>
      </c>
    </row>
    <row r="337">
      <c r="A337" s="30" t="n"/>
      <c r="B337" s="31" t="n"/>
      <c r="C337" s="31" t="n"/>
      <c r="D337" s="31" t="n"/>
      <c r="E337" s="31" t="n"/>
      <c r="F337" s="32" t="n"/>
      <c r="G337" s="31" t="n"/>
      <c r="H337" s="30" t="n"/>
      <c r="I337" s="33">
        <f>IF(A337="","",MAX(0,TODAY()-A337))</f>
        <v/>
      </c>
      <c r="J337" s="34">
        <f>IF(OR(P337="",A337=""),"",IF(COUNT(INDEX(Settings!$C$2:$C$8,P337))=0,"",IF(AND(INDEX(Settings!$D$2:$D$8,P337)="H",H337=""),"",IF(INDEX(Settings!$D$2:$D$8,P337)="A",A337,IF(INDEX(Settings!$D$2:$D$8,P337)="HA",IF(H337="",A337,H337),H337))+INDEX(Settings!$C$2:$C$8,P337))))</f>
        <v/>
      </c>
      <c r="K337" s="35">
        <f>IF(A337="",IF(B337&lt;&gt;"","Add date / أدخل تاريخ الاستفسار",""),IF(G337="","Set status / اختر الحالة",IF(P337="","Check status / راجع الحالة",IF(COUNT(INDEX(Settings!$C$2:$C$8,P337))=0,"Closed / مغلق",IF(AND(INDEX(Settings!$D$2:$D$8,P337)="H",H337=""),"Add last follow-up date / أدخل تاريخ آخر متابعة",IF(J337&lt;TODAY(),"OVERDUE / متأخر",IF(J337=TODAY(),"DUE TODAY / مستحق اليوم","Upcoming / قادم")))))))</f>
        <v/>
      </c>
      <c r="L337" s="36">
        <f>IF(P337="","",INDEX(Settings!$B$2:$B$8,P337))</f>
        <v/>
      </c>
      <c r="M337" s="37">
        <f>IF(OR(P337="",J337=""),"",IFERROR(SUBSTITUTE(SUBSTITUTE(INDEX(Templates!$C$2:$C$5,INDEX(Settings!$E$2:$E$8,P337)),"[Name]",B337),"[service]",D337),"Check template / راجع القالب"))</f>
        <v/>
      </c>
      <c r="N337" s="38">
        <f>IF(OR(P337="",J337=""),"",IFERROR(SUBSTITUTE(SUBSTITUTE(INDEX(Templates!$D$2:$D$5,INDEX(Settings!$E$2:$E$8,P337)),"[Name]",B337),"[service]",D337),"Check template / راجع القالب"))</f>
        <v/>
      </c>
      <c r="O337">
        <f>IF(OR(P337="",A337=""),"",IF(J337&lt;&gt;"",J337+ROW()/100000,IF(COUNT(INDEX(Settings!$C$2:$C$8,P337))=0,"",A337+ROW()/100000)))</f>
        <v/>
      </c>
      <c r="P337">
        <f>IF(OR(A337="",G337=""),"",IFERROR(MATCH(G337,Settings!$A$2:$A$8,0),""))</f>
        <v/>
      </c>
    </row>
    <row r="338">
      <c r="A338" s="30" t="n"/>
      <c r="B338" s="31" t="n"/>
      <c r="C338" s="31" t="n"/>
      <c r="D338" s="31" t="n"/>
      <c r="E338" s="31" t="n"/>
      <c r="F338" s="32" t="n"/>
      <c r="G338" s="31" t="n"/>
      <c r="H338" s="30" t="n"/>
      <c r="I338" s="33">
        <f>IF(A338="","",MAX(0,TODAY()-A338))</f>
        <v/>
      </c>
      <c r="J338" s="34">
        <f>IF(OR(P338="",A338=""),"",IF(COUNT(INDEX(Settings!$C$2:$C$8,P338))=0,"",IF(AND(INDEX(Settings!$D$2:$D$8,P338)="H",H338=""),"",IF(INDEX(Settings!$D$2:$D$8,P338)="A",A338,IF(INDEX(Settings!$D$2:$D$8,P338)="HA",IF(H338="",A338,H338),H338))+INDEX(Settings!$C$2:$C$8,P338))))</f>
        <v/>
      </c>
      <c r="K338" s="35">
        <f>IF(A338="",IF(B338&lt;&gt;"","Add date / أدخل تاريخ الاستفسار",""),IF(G338="","Set status / اختر الحالة",IF(P338="","Check status / راجع الحالة",IF(COUNT(INDEX(Settings!$C$2:$C$8,P338))=0,"Closed / مغلق",IF(AND(INDEX(Settings!$D$2:$D$8,P338)="H",H338=""),"Add last follow-up date / أدخل تاريخ آخر متابعة",IF(J338&lt;TODAY(),"OVERDUE / متأخر",IF(J338=TODAY(),"DUE TODAY / مستحق اليوم","Upcoming / قادم")))))))</f>
        <v/>
      </c>
      <c r="L338" s="36">
        <f>IF(P338="","",INDEX(Settings!$B$2:$B$8,P338))</f>
        <v/>
      </c>
      <c r="M338" s="37">
        <f>IF(OR(P338="",J338=""),"",IFERROR(SUBSTITUTE(SUBSTITUTE(INDEX(Templates!$C$2:$C$5,INDEX(Settings!$E$2:$E$8,P338)),"[Name]",B338),"[service]",D338),"Check template / راجع القالب"))</f>
        <v/>
      </c>
      <c r="N338" s="38">
        <f>IF(OR(P338="",J338=""),"",IFERROR(SUBSTITUTE(SUBSTITUTE(INDEX(Templates!$D$2:$D$5,INDEX(Settings!$E$2:$E$8,P338)),"[Name]",B338),"[service]",D338),"Check template / راجع القالب"))</f>
        <v/>
      </c>
      <c r="O338">
        <f>IF(OR(P338="",A338=""),"",IF(J338&lt;&gt;"",J338+ROW()/100000,IF(COUNT(INDEX(Settings!$C$2:$C$8,P338))=0,"",A338+ROW()/100000)))</f>
        <v/>
      </c>
      <c r="P338">
        <f>IF(OR(A338="",G338=""),"",IFERROR(MATCH(G338,Settings!$A$2:$A$8,0),""))</f>
        <v/>
      </c>
    </row>
    <row r="339">
      <c r="A339" s="30" t="n"/>
      <c r="B339" s="31" t="n"/>
      <c r="C339" s="31" t="n"/>
      <c r="D339" s="31" t="n"/>
      <c r="E339" s="31" t="n"/>
      <c r="F339" s="32" t="n"/>
      <c r="G339" s="31" t="n"/>
      <c r="H339" s="30" t="n"/>
      <c r="I339" s="33">
        <f>IF(A339="","",MAX(0,TODAY()-A339))</f>
        <v/>
      </c>
      <c r="J339" s="34">
        <f>IF(OR(P339="",A339=""),"",IF(COUNT(INDEX(Settings!$C$2:$C$8,P339))=0,"",IF(AND(INDEX(Settings!$D$2:$D$8,P339)="H",H339=""),"",IF(INDEX(Settings!$D$2:$D$8,P339)="A",A339,IF(INDEX(Settings!$D$2:$D$8,P339)="HA",IF(H339="",A339,H339),H339))+INDEX(Settings!$C$2:$C$8,P339))))</f>
        <v/>
      </c>
      <c r="K339" s="35">
        <f>IF(A339="",IF(B339&lt;&gt;"","Add date / أدخل تاريخ الاستفسار",""),IF(G339="","Set status / اختر الحالة",IF(P339="","Check status / راجع الحالة",IF(COUNT(INDEX(Settings!$C$2:$C$8,P339))=0,"Closed / مغلق",IF(AND(INDEX(Settings!$D$2:$D$8,P339)="H",H339=""),"Add last follow-up date / أدخل تاريخ آخر متابعة",IF(J339&lt;TODAY(),"OVERDUE / متأخر",IF(J339=TODAY(),"DUE TODAY / مستحق اليوم","Upcoming / قادم")))))))</f>
        <v/>
      </c>
      <c r="L339" s="36">
        <f>IF(P339="","",INDEX(Settings!$B$2:$B$8,P339))</f>
        <v/>
      </c>
      <c r="M339" s="37">
        <f>IF(OR(P339="",J339=""),"",IFERROR(SUBSTITUTE(SUBSTITUTE(INDEX(Templates!$C$2:$C$5,INDEX(Settings!$E$2:$E$8,P339)),"[Name]",B339),"[service]",D339),"Check template / راجع القالب"))</f>
        <v/>
      </c>
      <c r="N339" s="38">
        <f>IF(OR(P339="",J339=""),"",IFERROR(SUBSTITUTE(SUBSTITUTE(INDEX(Templates!$D$2:$D$5,INDEX(Settings!$E$2:$E$8,P339)),"[Name]",B339),"[service]",D339),"Check template / راجع القالب"))</f>
        <v/>
      </c>
      <c r="O339">
        <f>IF(OR(P339="",A339=""),"",IF(J339&lt;&gt;"",J339+ROW()/100000,IF(COUNT(INDEX(Settings!$C$2:$C$8,P339))=0,"",A339+ROW()/100000)))</f>
        <v/>
      </c>
      <c r="P339">
        <f>IF(OR(A339="",G339=""),"",IFERROR(MATCH(G339,Settings!$A$2:$A$8,0),""))</f>
        <v/>
      </c>
    </row>
    <row r="340">
      <c r="A340" s="30" t="n"/>
      <c r="B340" s="31" t="n"/>
      <c r="C340" s="31" t="n"/>
      <c r="D340" s="31" t="n"/>
      <c r="E340" s="31" t="n"/>
      <c r="F340" s="32" t="n"/>
      <c r="G340" s="31" t="n"/>
      <c r="H340" s="30" t="n"/>
      <c r="I340" s="33">
        <f>IF(A340="","",MAX(0,TODAY()-A340))</f>
        <v/>
      </c>
      <c r="J340" s="34">
        <f>IF(OR(P340="",A340=""),"",IF(COUNT(INDEX(Settings!$C$2:$C$8,P340))=0,"",IF(AND(INDEX(Settings!$D$2:$D$8,P340)="H",H340=""),"",IF(INDEX(Settings!$D$2:$D$8,P340)="A",A340,IF(INDEX(Settings!$D$2:$D$8,P340)="HA",IF(H340="",A340,H340),H340))+INDEX(Settings!$C$2:$C$8,P340))))</f>
        <v/>
      </c>
      <c r="K340" s="35">
        <f>IF(A340="",IF(B340&lt;&gt;"","Add date / أدخل تاريخ الاستفسار",""),IF(G340="","Set status / اختر الحالة",IF(P340="","Check status / راجع الحالة",IF(COUNT(INDEX(Settings!$C$2:$C$8,P340))=0,"Closed / مغلق",IF(AND(INDEX(Settings!$D$2:$D$8,P340)="H",H340=""),"Add last follow-up date / أدخل تاريخ آخر متابعة",IF(J340&lt;TODAY(),"OVERDUE / متأخر",IF(J340=TODAY(),"DUE TODAY / مستحق اليوم","Upcoming / قادم")))))))</f>
        <v/>
      </c>
      <c r="L340" s="36">
        <f>IF(P340="","",INDEX(Settings!$B$2:$B$8,P340))</f>
        <v/>
      </c>
      <c r="M340" s="37">
        <f>IF(OR(P340="",J340=""),"",IFERROR(SUBSTITUTE(SUBSTITUTE(INDEX(Templates!$C$2:$C$5,INDEX(Settings!$E$2:$E$8,P340)),"[Name]",B340),"[service]",D340),"Check template / راجع القالب"))</f>
        <v/>
      </c>
      <c r="N340" s="38">
        <f>IF(OR(P340="",J340=""),"",IFERROR(SUBSTITUTE(SUBSTITUTE(INDEX(Templates!$D$2:$D$5,INDEX(Settings!$E$2:$E$8,P340)),"[Name]",B340),"[service]",D340),"Check template / راجع القالب"))</f>
        <v/>
      </c>
      <c r="O340">
        <f>IF(OR(P340="",A340=""),"",IF(J340&lt;&gt;"",J340+ROW()/100000,IF(COUNT(INDEX(Settings!$C$2:$C$8,P340))=0,"",A340+ROW()/100000)))</f>
        <v/>
      </c>
      <c r="P340">
        <f>IF(OR(A340="",G340=""),"",IFERROR(MATCH(G340,Settings!$A$2:$A$8,0),""))</f>
        <v/>
      </c>
    </row>
    <row r="341">
      <c r="A341" s="30" t="n"/>
      <c r="B341" s="31" t="n"/>
      <c r="C341" s="31" t="n"/>
      <c r="D341" s="31" t="n"/>
      <c r="E341" s="31" t="n"/>
      <c r="F341" s="32" t="n"/>
      <c r="G341" s="31" t="n"/>
      <c r="H341" s="30" t="n"/>
      <c r="I341" s="33">
        <f>IF(A341="","",MAX(0,TODAY()-A341))</f>
        <v/>
      </c>
      <c r="J341" s="34">
        <f>IF(OR(P341="",A341=""),"",IF(COUNT(INDEX(Settings!$C$2:$C$8,P341))=0,"",IF(AND(INDEX(Settings!$D$2:$D$8,P341)="H",H341=""),"",IF(INDEX(Settings!$D$2:$D$8,P341)="A",A341,IF(INDEX(Settings!$D$2:$D$8,P341)="HA",IF(H341="",A341,H341),H341))+INDEX(Settings!$C$2:$C$8,P341))))</f>
        <v/>
      </c>
      <c r="K341" s="35">
        <f>IF(A341="",IF(B341&lt;&gt;"","Add date / أدخل تاريخ الاستفسار",""),IF(G341="","Set status / اختر الحالة",IF(P341="","Check status / راجع الحالة",IF(COUNT(INDEX(Settings!$C$2:$C$8,P341))=0,"Closed / مغلق",IF(AND(INDEX(Settings!$D$2:$D$8,P341)="H",H341=""),"Add last follow-up date / أدخل تاريخ آخر متابعة",IF(J341&lt;TODAY(),"OVERDUE / متأخر",IF(J341=TODAY(),"DUE TODAY / مستحق اليوم","Upcoming / قادم")))))))</f>
        <v/>
      </c>
      <c r="L341" s="36">
        <f>IF(P341="","",INDEX(Settings!$B$2:$B$8,P341))</f>
        <v/>
      </c>
      <c r="M341" s="37">
        <f>IF(OR(P341="",J341=""),"",IFERROR(SUBSTITUTE(SUBSTITUTE(INDEX(Templates!$C$2:$C$5,INDEX(Settings!$E$2:$E$8,P341)),"[Name]",B341),"[service]",D341),"Check template / راجع القالب"))</f>
        <v/>
      </c>
      <c r="N341" s="38">
        <f>IF(OR(P341="",J341=""),"",IFERROR(SUBSTITUTE(SUBSTITUTE(INDEX(Templates!$D$2:$D$5,INDEX(Settings!$E$2:$E$8,P341)),"[Name]",B341),"[service]",D341),"Check template / راجع القالب"))</f>
        <v/>
      </c>
      <c r="O341">
        <f>IF(OR(P341="",A341=""),"",IF(J341&lt;&gt;"",J341+ROW()/100000,IF(COUNT(INDEX(Settings!$C$2:$C$8,P341))=0,"",A341+ROW()/100000)))</f>
        <v/>
      </c>
      <c r="P341">
        <f>IF(OR(A341="",G341=""),"",IFERROR(MATCH(G341,Settings!$A$2:$A$8,0),""))</f>
        <v/>
      </c>
    </row>
    <row r="342">
      <c r="A342" s="30" t="n"/>
      <c r="B342" s="31" t="n"/>
      <c r="C342" s="31" t="n"/>
      <c r="D342" s="31" t="n"/>
      <c r="E342" s="31" t="n"/>
      <c r="F342" s="32" t="n"/>
      <c r="G342" s="31" t="n"/>
      <c r="H342" s="30" t="n"/>
      <c r="I342" s="33">
        <f>IF(A342="","",MAX(0,TODAY()-A342))</f>
        <v/>
      </c>
      <c r="J342" s="34">
        <f>IF(OR(P342="",A342=""),"",IF(COUNT(INDEX(Settings!$C$2:$C$8,P342))=0,"",IF(AND(INDEX(Settings!$D$2:$D$8,P342)="H",H342=""),"",IF(INDEX(Settings!$D$2:$D$8,P342)="A",A342,IF(INDEX(Settings!$D$2:$D$8,P342)="HA",IF(H342="",A342,H342),H342))+INDEX(Settings!$C$2:$C$8,P342))))</f>
        <v/>
      </c>
      <c r="K342" s="35">
        <f>IF(A342="",IF(B342&lt;&gt;"","Add date / أدخل تاريخ الاستفسار",""),IF(G342="","Set status / اختر الحالة",IF(P342="","Check status / راجع الحالة",IF(COUNT(INDEX(Settings!$C$2:$C$8,P342))=0,"Closed / مغلق",IF(AND(INDEX(Settings!$D$2:$D$8,P342)="H",H342=""),"Add last follow-up date / أدخل تاريخ آخر متابعة",IF(J342&lt;TODAY(),"OVERDUE / متأخر",IF(J342=TODAY(),"DUE TODAY / مستحق اليوم","Upcoming / قادم")))))))</f>
        <v/>
      </c>
      <c r="L342" s="36">
        <f>IF(P342="","",INDEX(Settings!$B$2:$B$8,P342))</f>
        <v/>
      </c>
      <c r="M342" s="37">
        <f>IF(OR(P342="",J342=""),"",IFERROR(SUBSTITUTE(SUBSTITUTE(INDEX(Templates!$C$2:$C$5,INDEX(Settings!$E$2:$E$8,P342)),"[Name]",B342),"[service]",D342),"Check template / راجع القالب"))</f>
        <v/>
      </c>
      <c r="N342" s="38">
        <f>IF(OR(P342="",J342=""),"",IFERROR(SUBSTITUTE(SUBSTITUTE(INDEX(Templates!$D$2:$D$5,INDEX(Settings!$E$2:$E$8,P342)),"[Name]",B342),"[service]",D342),"Check template / راجع القالب"))</f>
        <v/>
      </c>
      <c r="O342">
        <f>IF(OR(P342="",A342=""),"",IF(J342&lt;&gt;"",J342+ROW()/100000,IF(COUNT(INDEX(Settings!$C$2:$C$8,P342))=0,"",A342+ROW()/100000)))</f>
        <v/>
      </c>
      <c r="P342">
        <f>IF(OR(A342="",G342=""),"",IFERROR(MATCH(G342,Settings!$A$2:$A$8,0),""))</f>
        <v/>
      </c>
    </row>
    <row r="343">
      <c r="A343" s="30" t="n"/>
      <c r="B343" s="31" t="n"/>
      <c r="C343" s="31" t="n"/>
      <c r="D343" s="31" t="n"/>
      <c r="E343" s="31" t="n"/>
      <c r="F343" s="32" t="n"/>
      <c r="G343" s="31" t="n"/>
      <c r="H343" s="30" t="n"/>
      <c r="I343" s="33">
        <f>IF(A343="","",MAX(0,TODAY()-A343))</f>
        <v/>
      </c>
      <c r="J343" s="34">
        <f>IF(OR(P343="",A343=""),"",IF(COUNT(INDEX(Settings!$C$2:$C$8,P343))=0,"",IF(AND(INDEX(Settings!$D$2:$D$8,P343)="H",H343=""),"",IF(INDEX(Settings!$D$2:$D$8,P343)="A",A343,IF(INDEX(Settings!$D$2:$D$8,P343)="HA",IF(H343="",A343,H343),H343))+INDEX(Settings!$C$2:$C$8,P343))))</f>
        <v/>
      </c>
      <c r="K343" s="35">
        <f>IF(A343="",IF(B343&lt;&gt;"","Add date / أدخل تاريخ الاستفسار",""),IF(G343="","Set status / اختر الحالة",IF(P343="","Check status / راجع الحالة",IF(COUNT(INDEX(Settings!$C$2:$C$8,P343))=0,"Closed / مغلق",IF(AND(INDEX(Settings!$D$2:$D$8,P343)="H",H343=""),"Add last follow-up date / أدخل تاريخ آخر متابعة",IF(J343&lt;TODAY(),"OVERDUE / متأخر",IF(J343=TODAY(),"DUE TODAY / مستحق اليوم","Upcoming / قادم")))))))</f>
        <v/>
      </c>
      <c r="L343" s="36">
        <f>IF(P343="","",INDEX(Settings!$B$2:$B$8,P343))</f>
        <v/>
      </c>
      <c r="M343" s="37">
        <f>IF(OR(P343="",J343=""),"",IFERROR(SUBSTITUTE(SUBSTITUTE(INDEX(Templates!$C$2:$C$5,INDEX(Settings!$E$2:$E$8,P343)),"[Name]",B343),"[service]",D343),"Check template / راجع القالب"))</f>
        <v/>
      </c>
      <c r="N343" s="38">
        <f>IF(OR(P343="",J343=""),"",IFERROR(SUBSTITUTE(SUBSTITUTE(INDEX(Templates!$D$2:$D$5,INDEX(Settings!$E$2:$E$8,P343)),"[Name]",B343),"[service]",D343),"Check template / راجع القالب"))</f>
        <v/>
      </c>
      <c r="O343">
        <f>IF(OR(P343="",A343=""),"",IF(J343&lt;&gt;"",J343+ROW()/100000,IF(COUNT(INDEX(Settings!$C$2:$C$8,P343))=0,"",A343+ROW()/100000)))</f>
        <v/>
      </c>
      <c r="P343">
        <f>IF(OR(A343="",G343=""),"",IFERROR(MATCH(G343,Settings!$A$2:$A$8,0),""))</f>
        <v/>
      </c>
    </row>
    <row r="344">
      <c r="A344" s="30" t="n"/>
      <c r="B344" s="31" t="n"/>
      <c r="C344" s="31" t="n"/>
      <c r="D344" s="31" t="n"/>
      <c r="E344" s="31" t="n"/>
      <c r="F344" s="32" t="n"/>
      <c r="G344" s="31" t="n"/>
      <c r="H344" s="30" t="n"/>
      <c r="I344" s="33">
        <f>IF(A344="","",MAX(0,TODAY()-A344))</f>
        <v/>
      </c>
      <c r="J344" s="34">
        <f>IF(OR(P344="",A344=""),"",IF(COUNT(INDEX(Settings!$C$2:$C$8,P344))=0,"",IF(AND(INDEX(Settings!$D$2:$D$8,P344)="H",H344=""),"",IF(INDEX(Settings!$D$2:$D$8,P344)="A",A344,IF(INDEX(Settings!$D$2:$D$8,P344)="HA",IF(H344="",A344,H344),H344))+INDEX(Settings!$C$2:$C$8,P344))))</f>
        <v/>
      </c>
      <c r="K344" s="35">
        <f>IF(A344="",IF(B344&lt;&gt;"","Add date / أدخل تاريخ الاستفسار",""),IF(G344="","Set status / اختر الحالة",IF(P344="","Check status / راجع الحالة",IF(COUNT(INDEX(Settings!$C$2:$C$8,P344))=0,"Closed / مغلق",IF(AND(INDEX(Settings!$D$2:$D$8,P344)="H",H344=""),"Add last follow-up date / أدخل تاريخ آخر متابعة",IF(J344&lt;TODAY(),"OVERDUE / متأخر",IF(J344=TODAY(),"DUE TODAY / مستحق اليوم","Upcoming / قادم")))))))</f>
        <v/>
      </c>
      <c r="L344" s="36">
        <f>IF(P344="","",INDEX(Settings!$B$2:$B$8,P344))</f>
        <v/>
      </c>
      <c r="M344" s="37">
        <f>IF(OR(P344="",J344=""),"",IFERROR(SUBSTITUTE(SUBSTITUTE(INDEX(Templates!$C$2:$C$5,INDEX(Settings!$E$2:$E$8,P344)),"[Name]",B344),"[service]",D344),"Check template / راجع القالب"))</f>
        <v/>
      </c>
      <c r="N344" s="38">
        <f>IF(OR(P344="",J344=""),"",IFERROR(SUBSTITUTE(SUBSTITUTE(INDEX(Templates!$D$2:$D$5,INDEX(Settings!$E$2:$E$8,P344)),"[Name]",B344),"[service]",D344),"Check template / راجع القالب"))</f>
        <v/>
      </c>
      <c r="O344">
        <f>IF(OR(P344="",A344=""),"",IF(J344&lt;&gt;"",J344+ROW()/100000,IF(COUNT(INDEX(Settings!$C$2:$C$8,P344))=0,"",A344+ROW()/100000)))</f>
        <v/>
      </c>
      <c r="P344">
        <f>IF(OR(A344="",G344=""),"",IFERROR(MATCH(G344,Settings!$A$2:$A$8,0),""))</f>
        <v/>
      </c>
    </row>
    <row r="345">
      <c r="A345" s="30" t="n"/>
      <c r="B345" s="31" t="n"/>
      <c r="C345" s="31" t="n"/>
      <c r="D345" s="31" t="n"/>
      <c r="E345" s="31" t="n"/>
      <c r="F345" s="32" t="n"/>
      <c r="G345" s="31" t="n"/>
      <c r="H345" s="30" t="n"/>
      <c r="I345" s="33">
        <f>IF(A345="","",MAX(0,TODAY()-A345))</f>
        <v/>
      </c>
      <c r="J345" s="34">
        <f>IF(OR(P345="",A345=""),"",IF(COUNT(INDEX(Settings!$C$2:$C$8,P345))=0,"",IF(AND(INDEX(Settings!$D$2:$D$8,P345)="H",H345=""),"",IF(INDEX(Settings!$D$2:$D$8,P345)="A",A345,IF(INDEX(Settings!$D$2:$D$8,P345)="HA",IF(H345="",A345,H345),H345))+INDEX(Settings!$C$2:$C$8,P345))))</f>
        <v/>
      </c>
      <c r="K345" s="35">
        <f>IF(A345="",IF(B345&lt;&gt;"","Add date / أدخل تاريخ الاستفسار",""),IF(G345="","Set status / اختر الحالة",IF(P345="","Check status / راجع الحالة",IF(COUNT(INDEX(Settings!$C$2:$C$8,P345))=0,"Closed / مغلق",IF(AND(INDEX(Settings!$D$2:$D$8,P345)="H",H345=""),"Add last follow-up date / أدخل تاريخ آخر متابعة",IF(J345&lt;TODAY(),"OVERDUE / متأخر",IF(J345=TODAY(),"DUE TODAY / مستحق اليوم","Upcoming / قادم")))))))</f>
        <v/>
      </c>
      <c r="L345" s="36">
        <f>IF(P345="","",INDEX(Settings!$B$2:$B$8,P345))</f>
        <v/>
      </c>
      <c r="M345" s="37">
        <f>IF(OR(P345="",J345=""),"",IFERROR(SUBSTITUTE(SUBSTITUTE(INDEX(Templates!$C$2:$C$5,INDEX(Settings!$E$2:$E$8,P345)),"[Name]",B345),"[service]",D345),"Check template / راجع القالب"))</f>
        <v/>
      </c>
      <c r="N345" s="38">
        <f>IF(OR(P345="",J345=""),"",IFERROR(SUBSTITUTE(SUBSTITUTE(INDEX(Templates!$D$2:$D$5,INDEX(Settings!$E$2:$E$8,P345)),"[Name]",B345),"[service]",D345),"Check template / راجع القالب"))</f>
        <v/>
      </c>
      <c r="O345">
        <f>IF(OR(P345="",A345=""),"",IF(J345&lt;&gt;"",J345+ROW()/100000,IF(COUNT(INDEX(Settings!$C$2:$C$8,P345))=0,"",A345+ROW()/100000)))</f>
        <v/>
      </c>
      <c r="P345">
        <f>IF(OR(A345="",G345=""),"",IFERROR(MATCH(G345,Settings!$A$2:$A$8,0),""))</f>
        <v/>
      </c>
    </row>
    <row r="346">
      <c r="A346" s="30" t="n"/>
      <c r="B346" s="31" t="n"/>
      <c r="C346" s="31" t="n"/>
      <c r="D346" s="31" t="n"/>
      <c r="E346" s="31" t="n"/>
      <c r="F346" s="32" t="n"/>
      <c r="G346" s="31" t="n"/>
      <c r="H346" s="30" t="n"/>
      <c r="I346" s="33">
        <f>IF(A346="","",MAX(0,TODAY()-A346))</f>
        <v/>
      </c>
      <c r="J346" s="34">
        <f>IF(OR(P346="",A346=""),"",IF(COUNT(INDEX(Settings!$C$2:$C$8,P346))=0,"",IF(AND(INDEX(Settings!$D$2:$D$8,P346)="H",H346=""),"",IF(INDEX(Settings!$D$2:$D$8,P346)="A",A346,IF(INDEX(Settings!$D$2:$D$8,P346)="HA",IF(H346="",A346,H346),H346))+INDEX(Settings!$C$2:$C$8,P346))))</f>
        <v/>
      </c>
      <c r="K346" s="35">
        <f>IF(A346="",IF(B346&lt;&gt;"","Add date / أدخل تاريخ الاستفسار",""),IF(G346="","Set status / اختر الحالة",IF(P346="","Check status / راجع الحالة",IF(COUNT(INDEX(Settings!$C$2:$C$8,P346))=0,"Closed / مغلق",IF(AND(INDEX(Settings!$D$2:$D$8,P346)="H",H346=""),"Add last follow-up date / أدخل تاريخ آخر متابعة",IF(J346&lt;TODAY(),"OVERDUE / متأخر",IF(J346=TODAY(),"DUE TODAY / مستحق اليوم","Upcoming / قادم")))))))</f>
        <v/>
      </c>
      <c r="L346" s="36">
        <f>IF(P346="","",INDEX(Settings!$B$2:$B$8,P346))</f>
        <v/>
      </c>
      <c r="M346" s="37">
        <f>IF(OR(P346="",J346=""),"",IFERROR(SUBSTITUTE(SUBSTITUTE(INDEX(Templates!$C$2:$C$5,INDEX(Settings!$E$2:$E$8,P346)),"[Name]",B346),"[service]",D346),"Check template / راجع القالب"))</f>
        <v/>
      </c>
      <c r="N346" s="38">
        <f>IF(OR(P346="",J346=""),"",IFERROR(SUBSTITUTE(SUBSTITUTE(INDEX(Templates!$D$2:$D$5,INDEX(Settings!$E$2:$E$8,P346)),"[Name]",B346),"[service]",D346),"Check template / راجع القالب"))</f>
        <v/>
      </c>
      <c r="O346">
        <f>IF(OR(P346="",A346=""),"",IF(J346&lt;&gt;"",J346+ROW()/100000,IF(COUNT(INDEX(Settings!$C$2:$C$8,P346))=0,"",A346+ROW()/100000)))</f>
        <v/>
      </c>
      <c r="P346">
        <f>IF(OR(A346="",G346=""),"",IFERROR(MATCH(G346,Settings!$A$2:$A$8,0),""))</f>
        <v/>
      </c>
    </row>
    <row r="347">
      <c r="A347" s="30" t="n"/>
      <c r="B347" s="31" t="n"/>
      <c r="C347" s="31" t="n"/>
      <c r="D347" s="31" t="n"/>
      <c r="E347" s="31" t="n"/>
      <c r="F347" s="32" t="n"/>
      <c r="G347" s="31" t="n"/>
      <c r="H347" s="30" t="n"/>
      <c r="I347" s="33">
        <f>IF(A347="","",MAX(0,TODAY()-A347))</f>
        <v/>
      </c>
      <c r="J347" s="34">
        <f>IF(OR(P347="",A347=""),"",IF(COUNT(INDEX(Settings!$C$2:$C$8,P347))=0,"",IF(AND(INDEX(Settings!$D$2:$D$8,P347)="H",H347=""),"",IF(INDEX(Settings!$D$2:$D$8,P347)="A",A347,IF(INDEX(Settings!$D$2:$D$8,P347)="HA",IF(H347="",A347,H347),H347))+INDEX(Settings!$C$2:$C$8,P347))))</f>
        <v/>
      </c>
      <c r="K347" s="35">
        <f>IF(A347="",IF(B347&lt;&gt;"","Add date / أدخل تاريخ الاستفسار",""),IF(G347="","Set status / اختر الحالة",IF(P347="","Check status / راجع الحالة",IF(COUNT(INDEX(Settings!$C$2:$C$8,P347))=0,"Closed / مغلق",IF(AND(INDEX(Settings!$D$2:$D$8,P347)="H",H347=""),"Add last follow-up date / أدخل تاريخ آخر متابعة",IF(J347&lt;TODAY(),"OVERDUE / متأخر",IF(J347=TODAY(),"DUE TODAY / مستحق اليوم","Upcoming / قادم")))))))</f>
        <v/>
      </c>
      <c r="L347" s="36">
        <f>IF(P347="","",INDEX(Settings!$B$2:$B$8,P347))</f>
        <v/>
      </c>
      <c r="M347" s="37">
        <f>IF(OR(P347="",J347=""),"",IFERROR(SUBSTITUTE(SUBSTITUTE(INDEX(Templates!$C$2:$C$5,INDEX(Settings!$E$2:$E$8,P347)),"[Name]",B347),"[service]",D347),"Check template / راجع القالب"))</f>
        <v/>
      </c>
      <c r="N347" s="38">
        <f>IF(OR(P347="",J347=""),"",IFERROR(SUBSTITUTE(SUBSTITUTE(INDEX(Templates!$D$2:$D$5,INDEX(Settings!$E$2:$E$8,P347)),"[Name]",B347),"[service]",D347),"Check template / راجع القالب"))</f>
        <v/>
      </c>
      <c r="O347">
        <f>IF(OR(P347="",A347=""),"",IF(J347&lt;&gt;"",J347+ROW()/100000,IF(COUNT(INDEX(Settings!$C$2:$C$8,P347))=0,"",A347+ROW()/100000)))</f>
        <v/>
      </c>
      <c r="P347">
        <f>IF(OR(A347="",G347=""),"",IFERROR(MATCH(G347,Settings!$A$2:$A$8,0),""))</f>
        <v/>
      </c>
    </row>
    <row r="348">
      <c r="A348" s="30" t="n"/>
      <c r="B348" s="31" t="n"/>
      <c r="C348" s="31" t="n"/>
      <c r="D348" s="31" t="n"/>
      <c r="E348" s="31" t="n"/>
      <c r="F348" s="32" t="n"/>
      <c r="G348" s="31" t="n"/>
      <c r="H348" s="30" t="n"/>
      <c r="I348" s="33">
        <f>IF(A348="","",MAX(0,TODAY()-A348))</f>
        <v/>
      </c>
      <c r="J348" s="34">
        <f>IF(OR(P348="",A348=""),"",IF(COUNT(INDEX(Settings!$C$2:$C$8,P348))=0,"",IF(AND(INDEX(Settings!$D$2:$D$8,P348)="H",H348=""),"",IF(INDEX(Settings!$D$2:$D$8,P348)="A",A348,IF(INDEX(Settings!$D$2:$D$8,P348)="HA",IF(H348="",A348,H348),H348))+INDEX(Settings!$C$2:$C$8,P348))))</f>
        <v/>
      </c>
      <c r="K348" s="35">
        <f>IF(A348="",IF(B348&lt;&gt;"","Add date / أدخل تاريخ الاستفسار",""),IF(G348="","Set status / اختر الحالة",IF(P348="","Check status / راجع الحالة",IF(COUNT(INDEX(Settings!$C$2:$C$8,P348))=0,"Closed / مغلق",IF(AND(INDEX(Settings!$D$2:$D$8,P348)="H",H348=""),"Add last follow-up date / أدخل تاريخ آخر متابعة",IF(J348&lt;TODAY(),"OVERDUE / متأخر",IF(J348=TODAY(),"DUE TODAY / مستحق اليوم","Upcoming / قادم")))))))</f>
        <v/>
      </c>
      <c r="L348" s="36">
        <f>IF(P348="","",INDEX(Settings!$B$2:$B$8,P348))</f>
        <v/>
      </c>
      <c r="M348" s="37">
        <f>IF(OR(P348="",J348=""),"",IFERROR(SUBSTITUTE(SUBSTITUTE(INDEX(Templates!$C$2:$C$5,INDEX(Settings!$E$2:$E$8,P348)),"[Name]",B348),"[service]",D348),"Check template / راجع القالب"))</f>
        <v/>
      </c>
      <c r="N348" s="38">
        <f>IF(OR(P348="",J348=""),"",IFERROR(SUBSTITUTE(SUBSTITUTE(INDEX(Templates!$D$2:$D$5,INDEX(Settings!$E$2:$E$8,P348)),"[Name]",B348),"[service]",D348),"Check template / راجع القالب"))</f>
        <v/>
      </c>
      <c r="O348">
        <f>IF(OR(P348="",A348=""),"",IF(J348&lt;&gt;"",J348+ROW()/100000,IF(COUNT(INDEX(Settings!$C$2:$C$8,P348))=0,"",A348+ROW()/100000)))</f>
        <v/>
      </c>
      <c r="P348">
        <f>IF(OR(A348="",G348=""),"",IFERROR(MATCH(G348,Settings!$A$2:$A$8,0),""))</f>
        <v/>
      </c>
    </row>
    <row r="349">
      <c r="A349" s="30" t="n"/>
      <c r="B349" s="31" t="n"/>
      <c r="C349" s="31" t="n"/>
      <c r="D349" s="31" t="n"/>
      <c r="E349" s="31" t="n"/>
      <c r="F349" s="32" t="n"/>
      <c r="G349" s="31" t="n"/>
      <c r="H349" s="30" t="n"/>
      <c r="I349" s="33">
        <f>IF(A349="","",MAX(0,TODAY()-A349))</f>
        <v/>
      </c>
      <c r="J349" s="34">
        <f>IF(OR(P349="",A349=""),"",IF(COUNT(INDEX(Settings!$C$2:$C$8,P349))=0,"",IF(AND(INDEX(Settings!$D$2:$D$8,P349)="H",H349=""),"",IF(INDEX(Settings!$D$2:$D$8,P349)="A",A349,IF(INDEX(Settings!$D$2:$D$8,P349)="HA",IF(H349="",A349,H349),H349))+INDEX(Settings!$C$2:$C$8,P349))))</f>
        <v/>
      </c>
      <c r="K349" s="35">
        <f>IF(A349="",IF(B349&lt;&gt;"","Add date / أدخل تاريخ الاستفسار",""),IF(G349="","Set status / اختر الحالة",IF(P349="","Check status / راجع الحالة",IF(COUNT(INDEX(Settings!$C$2:$C$8,P349))=0,"Closed / مغلق",IF(AND(INDEX(Settings!$D$2:$D$8,P349)="H",H349=""),"Add last follow-up date / أدخل تاريخ آخر متابعة",IF(J349&lt;TODAY(),"OVERDUE / متأخر",IF(J349=TODAY(),"DUE TODAY / مستحق اليوم","Upcoming / قادم")))))))</f>
        <v/>
      </c>
      <c r="L349" s="36">
        <f>IF(P349="","",INDEX(Settings!$B$2:$B$8,P349))</f>
        <v/>
      </c>
      <c r="M349" s="37">
        <f>IF(OR(P349="",J349=""),"",IFERROR(SUBSTITUTE(SUBSTITUTE(INDEX(Templates!$C$2:$C$5,INDEX(Settings!$E$2:$E$8,P349)),"[Name]",B349),"[service]",D349),"Check template / راجع القالب"))</f>
        <v/>
      </c>
      <c r="N349" s="38">
        <f>IF(OR(P349="",J349=""),"",IFERROR(SUBSTITUTE(SUBSTITUTE(INDEX(Templates!$D$2:$D$5,INDEX(Settings!$E$2:$E$8,P349)),"[Name]",B349),"[service]",D349),"Check template / راجع القالب"))</f>
        <v/>
      </c>
      <c r="O349">
        <f>IF(OR(P349="",A349=""),"",IF(J349&lt;&gt;"",J349+ROW()/100000,IF(COUNT(INDEX(Settings!$C$2:$C$8,P349))=0,"",A349+ROW()/100000)))</f>
        <v/>
      </c>
      <c r="P349">
        <f>IF(OR(A349="",G349=""),"",IFERROR(MATCH(G349,Settings!$A$2:$A$8,0),""))</f>
        <v/>
      </c>
    </row>
    <row r="350">
      <c r="A350" s="30" t="n"/>
      <c r="B350" s="31" t="n"/>
      <c r="C350" s="31" t="n"/>
      <c r="D350" s="31" t="n"/>
      <c r="E350" s="31" t="n"/>
      <c r="F350" s="32" t="n"/>
      <c r="G350" s="31" t="n"/>
      <c r="H350" s="30" t="n"/>
      <c r="I350" s="33">
        <f>IF(A350="","",MAX(0,TODAY()-A350))</f>
        <v/>
      </c>
      <c r="J350" s="34">
        <f>IF(OR(P350="",A350=""),"",IF(COUNT(INDEX(Settings!$C$2:$C$8,P350))=0,"",IF(AND(INDEX(Settings!$D$2:$D$8,P350)="H",H350=""),"",IF(INDEX(Settings!$D$2:$D$8,P350)="A",A350,IF(INDEX(Settings!$D$2:$D$8,P350)="HA",IF(H350="",A350,H350),H350))+INDEX(Settings!$C$2:$C$8,P350))))</f>
        <v/>
      </c>
      <c r="K350" s="35">
        <f>IF(A350="",IF(B350&lt;&gt;"","Add date / أدخل تاريخ الاستفسار",""),IF(G350="","Set status / اختر الحالة",IF(P350="","Check status / راجع الحالة",IF(COUNT(INDEX(Settings!$C$2:$C$8,P350))=0,"Closed / مغلق",IF(AND(INDEX(Settings!$D$2:$D$8,P350)="H",H350=""),"Add last follow-up date / أدخل تاريخ آخر متابعة",IF(J350&lt;TODAY(),"OVERDUE / متأخر",IF(J350=TODAY(),"DUE TODAY / مستحق اليوم","Upcoming / قادم")))))))</f>
        <v/>
      </c>
      <c r="L350" s="36">
        <f>IF(P350="","",INDEX(Settings!$B$2:$B$8,P350))</f>
        <v/>
      </c>
      <c r="M350" s="37">
        <f>IF(OR(P350="",J350=""),"",IFERROR(SUBSTITUTE(SUBSTITUTE(INDEX(Templates!$C$2:$C$5,INDEX(Settings!$E$2:$E$8,P350)),"[Name]",B350),"[service]",D350),"Check template / راجع القالب"))</f>
        <v/>
      </c>
      <c r="N350" s="38">
        <f>IF(OR(P350="",J350=""),"",IFERROR(SUBSTITUTE(SUBSTITUTE(INDEX(Templates!$D$2:$D$5,INDEX(Settings!$E$2:$E$8,P350)),"[Name]",B350),"[service]",D350),"Check template / راجع القالب"))</f>
        <v/>
      </c>
      <c r="O350">
        <f>IF(OR(P350="",A350=""),"",IF(J350&lt;&gt;"",J350+ROW()/100000,IF(COUNT(INDEX(Settings!$C$2:$C$8,P350))=0,"",A350+ROW()/100000)))</f>
        <v/>
      </c>
      <c r="P350">
        <f>IF(OR(A350="",G350=""),"",IFERROR(MATCH(G350,Settings!$A$2:$A$8,0),""))</f>
        <v/>
      </c>
    </row>
    <row r="351">
      <c r="A351" s="30" t="n"/>
      <c r="B351" s="31" t="n"/>
      <c r="C351" s="31" t="n"/>
      <c r="D351" s="31" t="n"/>
      <c r="E351" s="31" t="n"/>
      <c r="F351" s="32" t="n"/>
      <c r="G351" s="31" t="n"/>
      <c r="H351" s="30" t="n"/>
      <c r="I351" s="33">
        <f>IF(A351="","",MAX(0,TODAY()-A351))</f>
        <v/>
      </c>
      <c r="J351" s="34">
        <f>IF(OR(P351="",A351=""),"",IF(COUNT(INDEX(Settings!$C$2:$C$8,P351))=0,"",IF(AND(INDEX(Settings!$D$2:$D$8,P351)="H",H351=""),"",IF(INDEX(Settings!$D$2:$D$8,P351)="A",A351,IF(INDEX(Settings!$D$2:$D$8,P351)="HA",IF(H351="",A351,H351),H351))+INDEX(Settings!$C$2:$C$8,P351))))</f>
        <v/>
      </c>
      <c r="K351" s="35">
        <f>IF(A351="",IF(B351&lt;&gt;"","Add date / أدخل تاريخ الاستفسار",""),IF(G351="","Set status / اختر الحالة",IF(P351="","Check status / راجع الحالة",IF(COUNT(INDEX(Settings!$C$2:$C$8,P351))=0,"Closed / مغلق",IF(AND(INDEX(Settings!$D$2:$D$8,P351)="H",H351=""),"Add last follow-up date / أدخل تاريخ آخر متابعة",IF(J351&lt;TODAY(),"OVERDUE / متأخر",IF(J351=TODAY(),"DUE TODAY / مستحق اليوم","Upcoming / قادم")))))))</f>
        <v/>
      </c>
      <c r="L351" s="36">
        <f>IF(P351="","",INDEX(Settings!$B$2:$B$8,P351))</f>
        <v/>
      </c>
      <c r="M351" s="37">
        <f>IF(OR(P351="",J351=""),"",IFERROR(SUBSTITUTE(SUBSTITUTE(INDEX(Templates!$C$2:$C$5,INDEX(Settings!$E$2:$E$8,P351)),"[Name]",B351),"[service]",D351),"Check template / راجع القالب"))</f>
        <v/>
      </c>
      <c r="N351" s="38">
        <f>IF(OR(P351="",J351=""),"",IFERROR(SUBSTITUTE(SUBSTITUTE(INDEX(Templates!$D$2:$D$5,INDEX(Settings!$E$2:$E$8,P351)),"[Name]",B351),"[service]",D351),"Check template / راجع القالب"))</f>
        <v/>
      </c>
      <c r="O351">
        <f>IF(OR(P351="",A351=""),"",IF(J351&lt;&gt;"",J351+ROW()/100000,IF(COUNT(INDEX(Settings!$C$2:$C$8,P351))=0,"",A351+ROW()/100000)))</f>
        <v/>
      </c>
      <c r="P351">
        <f>IF(OR(A351="",G351=""),"",IFERROR(MATCH(G351,Settings!$A$2:$A$8,0),""))</f>
        <v/>
      </c>
    </row>
    <row r="352">
      <c r="A352" s="30" t="n"/>
      <c r="B352" s="31" t="n"/>
      <c r="C352" s="31" t="n"/>
      <c r="D352" s="31" t="n"/>
      <c r="E352" s="31" t="n"/>
      <c r="F352" s="32" t="n"/>
      <c r="G352" s="31" t="n"/>
      <c r="H352" s="30" t="n"/>
      <c r="I352" s="33">
        <f>IF(A352="","",MAX(0,TODAY()-A352))</f>
        <v/>
      </c>
      <c r="J352" s="34">
        <f>IF(OR(P352="",A352=""),"",IF(COUNT(INDEX(Settings!$C$2:$C$8,P352))=0,"",IF(AND(INDEX(Settings!$D$2:$D$8,P352)="H",H352=""),"",IF(INDEX(Settings!$D$2:$D$8,P352)="A",A352,IF(INDEX(Settings!$D$2:$D$8,P352)="HA",IF(H352="",A352,H352),H352))+INDEX(Settings!$C$2:$C$8,P352))))</f>
        <v/>
      </c>
      <c r="K352" s="35">
        <f>IF(A352="",IF(B352&lt;&gt;"","Add date / أدخل تاريخ الاستفسار",""),IF(G352="","Set status / اختر الحالة",IF(P352="","Check status / راجع الحالة",IF(COUNT(INDEX(Settings!$C$2:$C$8,P352))=0,"Closed / مغلق",IF(AND(INDEX(Settings!$D$2:$D$8,P352)="H",H352=""),"Add last follow-up date / أدخل تاريخ آخر متابعة",IF(J352&lt;TODAY(),"OVERDUE / متأخر",IF(J352=TODAY(),"DUE TODAY / مستحق اليوم","Upcoming / قادم")))))))</f>
        <v/>
      </c>
      <c r="L352" s="36">
        <f>IF(P352="","",INDEX(Settings!$B$2:$B$8,P352))</f>
        <v/>
      </c>
      <c r="M352" s="37">
        <f>IF(OR(P352="",J352=""),"",IFERROR(SUBSTITUTE(SUBSTITUTE(INDEX(Templates!$C$2:$C$5,INDEX(Settings!$E$2:$E$8,P352)),"[Name]",B352),"[service]",D352),"Check template / راجع القالب"))</f>
        <v/>
      </c>
      <c r="N352" s="38">
        <f>IF(OR(P352="",J352=""),"",IFERROR(SUBSTITUTE(SUBSTITUTE(INDEX(Templates!$D$2:$D$5,INDEX(Settings!$E$2:$E$8,P352)),"[Name]",B352),"[service]",D352),"Check template / راجع القالب"))</f>
        <v/>
      </c>
      <c r="O352">
        <f>IF(OR(P352="",A352=""),"",IF(J352&lt;&gt;"",J352+ROW()/100000,IF(COUNT(INDEX(Settings!$C$2:$C$8,P352))=0,"",A352+ROW()/100000)))</f>
        <v/>
      </c>
      <c r="P352">
        <f>IF(OR(A352="",G352=""),"",IFERROR(MATCH(G352,Settings!$A$2:$A$8,0),""))</f>
        <v/>
      </c>
    </row>
    <row r="353">
      <c r="A353" s="30" t="n"/>
      <c r="B353" s="31" t="n"/>
      <c r="C353" s="31" t="n"/>
      <c r="D353" s="31" t="n"/>
      <c r="E353" s="31" t="n"/>
      <c r="F353" s="32" t="n"/>
      <c r="G353" s="31" t="n"/>
      <c r="H353" s="30" t="n"/>
      <c r="I353" s="33">
        <f>IF(A353="","",MAX(0,TODAY()-A353))</f>
        <v/>
      </c>
      <c r="J353" s="34">
        <f>IF(OR(P353="",A353=""),"",IF(COUNT(INDEX(Settings!$C$2:$C$8,P353))=0,"",IF(AND(INDEX(Settings!$D$2:$D$8,P353)="H",H353=""),"",IF(INDEX(Settings!$D$2:$D$8,P353)="A",A353,IF(INDEX(Settings!$D$2:$D$8,P353)="HA",IF(H353="",A353,H353),H353))+INDEX(Settings!$C$2:$C$8,P353))))</f>
        <v/>
      </c>
      <c r="K353" s="35">
        <f>IF(A353="",IF(B353&lt;&gt;"","Add date / أدخل تاريخ الاستفسار",""),IF(G353="","Set status / اختر الحالة",IF(P353="","Check status / راجع الحالة",IF(COUNT(INDEX(Settings!$C$2:$C$8,P353))=0,"Closed / مغلق",IF(AND(INDEX(Settings!$D$2:$D$8,P353)="H",H353=""),"Add last follow-up date / أدخل تاريخ آخر متابعة",IF(J353&lt;TODAY(),"OVERDUE / متأخر",IF(J353=TODAY(),"DUE TODAY / مستحق اليوم","Upcoming / قادم")))))))</f>
        <v/>
      </c>
      <c r="L353" s="36">
        <f>IF(P353="","",INDEX(Settings!$B$2:$B$8,P353))</f>
        <v/>
      </c>
      <c r="M353" s="37">
        <f>IF(OR(P353="",J353=""),"",IFERROR(SUBSTITUTE(SUBSTITUTE(INDEX(Templates!$C$2:$C$5,INDEX(Settings!$E$2:$E$8,P353)),"[Name]",B353),"[service]",D353),"Check template / راجع القالب"))</f>
        <v/>
      </c>
      <c r="N353" s="38">
        <f>IF(OR(P353="",J353=""),"",IFERROR(SUBSTITUTE(SUBSTITUTE(INDEX(Templates!$D$2:$D$5,INDEX(Settings!$E$2:$E$8,P353)),"[Name]",B353),"[service]",D353),"Check template / راجع القالب"))</f>
        <v/>
      </c>
      <c r="O353">
        <f>IF(OR(P353="",A353=""),"",IF(J353&lt;&gt;"",J353+ROW()/100000,IF(COUNT(INDEX(Settings!$C$2:$C$8,P353))=0,"",A353+ROW()/100000)))</f>
        <v/>
      </c>
      <c r="P353">
        <f>IF(OR(A353="",G353=""),"",IFERROR(MATCH(G353,Settings!$A$2:$A$8,0),""))</f>
        <v/>
      </c>
    </row>
    <row r="354">
      <c r="A354" s="30" t="n"/>
      <c r="B354" s="31" t="n"/>
      <c r="C354" s="31" t="n"/>
      <c r="D354" s="31" t="n"/>
      <c r="E354" s="31" t="n"/>
      <c r="F354" s="32" t="n"/>
      <c r="G354" s="31" t="n"/>
      <c r="H354" s="30" t="n"/>
      <c r="I354" s="33">
        <f>IF(A354="","",MAX(0,TODAY()-A354))</f>
        <v/>
      </c>
      <c r="J354" s="34">
        <f>IF(OR(P354="",A354=""),"",IF(COUNT(INDEX(Settings!$C$2:$C$8,P354))=0,"",IF(AND(INDEX(Settings!$D$2:$D$8,P354)="H",H354=""),"",IF(INDEX(Settings!$D$2:$D$8,P354)="A",A354,IF(INDEX(Settings!$D$2:$D$8,P354)="HA",IF(H354="",A354,H354),H354))+INDEX(Settings!$C$2:$C$8,P354))))</f>
        <v/>
      </c>
      <c r="K354" s="35">
        <f>IF(A354="",IF(B354&lt;&gt;"","Add date / أدخل تاريخ الاستفسار",""),IF(G354="","Set status / اختر الحالة",IF(P354="","Check status / راجع الحالة",IF(COUNT(INDEX(Settings!$C$2:$C$8,P354))=0,"Closed / مغلق",IF(AND(INDEX(Settings!$D$2:$D$8,P354)="H",H354=""),"Add last follow-up date / أدخل تاريخ آخر متابعة",IF(J354&lt;TODAY(),"OVERDUE / متأخر",IF(J354=TODAY(),"DUE TODAY / مستحق اليوم","Upcoming / قادم")))))))</f>
        <v/>
      </c>
      <c r="L354" s="36">
        <f>IF(P354="","",INDEX(Settings!$B$2:$B$8,P354))</f>
        <v/>
      </c>
      <c r="M354" s="37">
        <f>IF(OR(P354="",J354=""),"",IFERROR(SUBSTITUTE(SUBSTITUTE(INDEX(Templates!$C$2:$C$5,INDEX(Settings!$E$2:$E$8,P354)),"[Name]",B354),"[service]",D354),"Check template / راجع القالب"))</f>
        <v/>
      </c>
      <c r="N354" s="38">
        <f>IF(OR(P354="",J354=""),"",IFERROR(SUBSTITUTE(SUBSTITUTE(INDEX(Templates!$D$2:$D$5,INDEX(Settings!$E$2:$E$8,P354)),"[Name]",B354),"[service]",D354),"Check template / راجع القالب"))</f>
        <v/>
      </c>
      <c r="O354">
        <f>IF(OR(P354="",A354=""),"",IF(J354&lt;&gt;"",J354+ROW()/100000,IF(COUNT(INDEX(Settings!$C$2:$C$8,P354))=0,"",A354+ROW()/100000)))</f>
        <v/>
      </c>
      <c r="P354">
        <f>IF(OR(A354="",G354=""),"",IFERROR(MATCH(G354,Settings!$A$2:$A$8,0),""))</f>
        <v/>
      </c>
    </row>
    <row r="355">
      <c r="A355" s="30" t="n"/>
      <c r="B355" s="31" t="n"/>
      <c r="C355" s="31" t="n"/>
      <c r="D355" s="31" t="n"/>
      <c r="E355" s="31" t="n"/>
      <c r="F355" s="32" t="n"/>
      <c r="G355" s="31" t="n"/>
      <c r="H355" s="30" t="n"/>
      <c r="I355" s="33">
        <f>IF(A355="","",MAX(0,TODAY()-A355))</f>
        <v/>
      </c>
      <c r="J355" s="34">
        <f>IF(OR(P355="",A355=""),"",IF(COUNT(INDEX(Settings!$C$2:$C$8,P355))=0,"",IF(AND(INDEX(Settings!$D$2:$D$8,P355)="H",H355=""),"",IF(INDEX(Settings!$D$2:$D$8,P355)="A",A355,IF(INDEX(Settings!$D$2:$D$8,P355)="HA",IF(H355="",A355,H355),H355))+INDEX(Settings!$C$2:$C$8,P355))))</f>
        <v/>
      </c>
      <c r="K355" s="35">
        <f>IF(A355="",IF(B355&lt;&gt;"","Add date / أدخل تاريخ الاستفسار",""),IF(G355="","Set status / اختر الحالة",IF(P355="","Check status / راجع الحالة",IF(COUNT(INDEX(Settings!$C$2:$C$8,P355))=0,"Closed / مغلق",IF(AND(INDEX(Settings!$D$2:$D$8,P355)="H",H355=""),"Add last follow-up date / أدخل تاريخ آخر متابعة",IF(J355&lt;TODAY(),"OVERDUE / متأخر",IF(J355=TODAY(),"DUE TODAY / مستحق اليوم","Upcoming / قادم")))))))</f>
        <v/>
      </c>
      <c r="L355" s="36">
        <f>IF(P355="","",INDEX(Settings!$B$2:$B$8,P355))</f>
        <v/>
      </c>
      <c r="M355" s="37">
        <f>IF(OR(P355="",J355=""),"",IFERROR(SUBSTITUTE(SUBSTITUTE(INDEX(Templates!$C$2:$C$5,INDEX(Settings!$E$2:$E$8,P355)),"[Name]",B355),"[service]",D355),"Check template / راجع القالب"))</f>
        <v/>
      </c>
      <c r="N355" s="38">
        <f>IF(OR(P355="",J355=""),"",IFERROR(SUBSTITUTE(SUBSTITUTE(INDEX(Templates!$D$2:$D$5,INDEX(Settings!$E$2:$E$8,P355)),"[Name]",B355),"[service]",D355),"Check template / راجع القالب"))</f>
        <v/>
      </c>
      <c r="O355">
        <f>IF(OR(P355="",A355=""),"",IF(J355&lt;&gt;"",J355+ROW()/100000,IF(COUNT(INDEX(Settings!$C$2:$C$8,P355))=0,"",A355+ROW()/100000)))</f>
        <v/>
      </c>
      <c r="P355">
        <f>IF(OR(A355="",G355=""),"",IFERROR(MATCH(G355,Settings!$A$2:$A$8,0),""))</f>
        <v/>
      </c>
    </row>
    <row r="356">
      <c r="A356" s="30" t="n"/>
      <c r="B356" s="31" t="n"/>
      <c r="C356" s="31" t="n"/>
      <c r="D356" s="31" t="n"/>
      <c r="E356" s="31" t="n"/>
      <c r="F356" s="32" t="n"/>
      <c r="G356" s="31" t="n"/>
      <c r="H356" s="30" t="n"/>
      <c r="I356" s="33">
        <f>IF(A356="","",MAX(0,TODAY()-A356))</f>
        <v/>
      </c>
      <c r="J356" s="34">
        <f>IF(OR(P356="",A356=""),"",IF(COUNT(INDEX(Settings!$C$2:$C$8,P356))=0,"",IF(AND(INDEX(Settings!$D$2:$D$8,P356)="H",H356=""),"",IF(INDEX(Settings!$D$2:$D$8,P356)="A",A356,IF(INDEX(Settings!$D$2:$D$8,P356)="HA",IF(H356="",A356,H356),H356))+INDEX(Settings!$C$2:$C$8,P356))))</f>
        <v/>
      </c>
      <c r="K356" s="35">
        <f>IF(A356="",IF(B356&lt;&gt;"","Add date / أدخل تاريخ الاستفسار",""),IF(G356="","Set status / اختر الحالة",IF(P356="","Check status / راجع الحالة",IF(COUNT(INDEX(Settings!$C$2:$C$8,P356))=0,"Closed / مغلق",IF(AND(INDEX(Settings!$D$2:$D$8,P356)="H",H356=""),"Add last follow-up date / أدخل تاريخ آخر متابعة",IF(J356&lt;TODAY(),"OVERDUE / متأخر",IF(J356=TODAY(),"DUE TODAY / مستحق اليوم","Upcoming / قادم")))))))</f>
        <v/>
      </c>
      <c r="L356" s="36">
        <f>IF(P356="","",INDEX(Settings!$B$2:$B$8,P356))</f>
        <v/>
      </c>
      <c r="M356" s="37">
        <f>IF(OR(P356="",J356=""),"",IFERROR(SUBSTITUTE(SUBSTITUTE(INDEX(Templates!$C$2:$C$5,INDEX(Settings!$E$2:$E$8,P356)),"[Name]",B356),"[service]",D356),"Check template / راجع القالب"))</f>
        <v/>
      </c>
      <c r="N356" s="38">
        <f>IF(OR(P356="",J356=""),"",IFERROR(SUBSTITUTE(SUBSTITUTE(INDEX(Templates!$D$2:$D$5,INDEX(Settings!$E$2:$E$8,P356)),"[Name]",B356),"[service]",D356),"Check template / راجع القالب"))</f>
        <v/>
      </c>
      <c r="O356">
        <f>IF(OR(P356="",A356=""),"",IF(J356&lt;&gt;"",J356+ROW()/100000,IF(COUNT(INDEX(Settings!$C$2:$C$8,P356))=0,"",A356+ROW()/100000)))</f>
        <v/>
      </c>
      <c r="P356">
        <f>IF(OR(A356="",G356=""),"",IFERROR(MATCH(G356,Settings!$A$2:$A$8,0),""))</f>
        <v/>
      </c>
    </row>
    <row r="357">
      <c r="A357" s="30" t="n"/>
      <c r="B357" s="31" t="n"/>
      <c r="C357" s="31" t="n"/>
      <c r="D357" s="31" t="n"/>
      <c r="E357" s="31" t="n"/>
      <c r="F357" s="32" t="n"/>
      <c r="G357" s="31" t="n"/>
      <c r="H357" s="30" t="n"/>
      <c r="I357" s="33">
        <f>IF(A357="","",MAX(0,TODAY()-A357))</f>
        <v/>
      </c>
      <c r="J357" s="34">
        <f>IF(OR(P357="",A357=""),"",IF(COUNT(INDEX(Settings!$C$2:$C$8,P357))=0,"",IF(AND(INDEX(Settings!$D$2:$D$8,P357)="H",H357=""),"",IF(INDEX(Settings!$D$2:$D$8,P357)="A",A357,IF(INDEX(Settings!$D$2:$D$8,P357)="HA",IF(H357="",A357,H357),H357))+INDEX(Settings!$C$2:$C$8,P357))))</f>
        <v/>
      </c>
      <c r="K357" s="35">
        <f>IF(A357="",IF(B357&lt;&gt;"","Add date / أدخل تاريخ الاستفسار",""),IF(G357="","Set status / اختر الحالة",IF(P357="","Check status / راجع الحالة",IF(COUNT(INDEX(Settings!$C$2:$C$8,P357))=0,"Closed / مغلق",IF(AND(INDEX(Settings!$D$2:$D$8,P357)="H",H357=""),"Add last follow-up date / أدخل تاريخ آخر متابعة",IF(J357&lt;TODAY(),"OVERDUE / متأخر",IF(J357=TODAY(),"DUE TODAY / مستحق اليوم","Upcoming / قادم")))))))</f>
        <v/>
      </c>
      <c r="L357" s="36">
        <f>IF(P357="","",INDEX(Settings!$B$2:$B$8,P357))</f>
        <v/>
      </c>
      <c r="M357" s="37">
        <f>IF(OR(P357="",J357=""),"",IFERROR(SUBSTITUTE(SUBSTITUTE(INDEX(Templates!$C$2:$C$5,INDEX(Settings!$E$2:$E$8,P357)),"[Name]",B357),"[service]",D357),"Check template / راجع القالب"))</f>
        <v/>
      </c>
      <c r="N357" s="38">
        <f>IF(OR(P357="",J357=""),"",IFERROR(SUBSTITUTE(SUBSTITUTE(INDEX(Templates!$D$2:$D$5,INDEX(Settings!$E$2:$E$8,P357)),"[Name]",B357),"[service]",D357),"Check template / راجع القالب"))</f>
        <v/>
      </c>
      <c r="O357">
        <f>IF(OR(P357="",A357=""),"",IF(J357&lt;&gt;"",J357+ROW()/100000,IF(COUNT(INDEX(Settings!$C$2:$C$8,P357))=0,"",A357+ROW()/100000)))</f>
        <v/>
      </c>
      <c r="P357">
        <f>IF(OR(A357="",G357=""),"",IFERROR(MATCH(G357,Settings!$A$2:$A$8,0),""))</f>
        <v/>
      </c>
    </row>
    <row r="358">
      <c r="A358" s="30" t="n"/>
      <c r="B358" s="31" t="n"/>
      <c r="C358" s="31" t="n"/>
      <c r="D358" s="31" t="n"/>
      <c r="E358" s="31" t="n"/>
      <c r="F358" s="32" t="n"/>
      <c r="G358" s="31" t="n"/>
      <c r="H358" s="30" t="n"/>
      <c r="I358" s="33">
        <f>IF(A358="","",MAX(0,TODAY()-A358))</f>
        <v/>
      </c>
      <c r="J358" s="34">
        <f>IF(OR(P358="",A358=""),"",IF(COUNT(INDEX(Settings!$C$2:$C$8,P358))=0,"",IF(AND(INDEX(Settings!$D$2:$D$8,P358)="H",H358=""),"",IF(INDEX(Settings!$D$2:$D$8,P358)="A",A358,IF(INDEX(Settings!$D$2:$D$8,P358)="HA",IF(H358="",A358,H358),H358))+INDEX(Settings!$C$2:$C$8,P358))))</f>
        <v/>
      </c>
      <c r="K358" s="35">
        <f>IF(A358="",IF(B358&lt;&gt;"","Add date / أدخل تاريخ الاستفسار",""),IF(G358="","Set status / اختر الحالة",IF(P358="","Check status / راجع الحالة",IF(COUNT(INDEX(Settings!$C$2:$C$8,P358))=0,"Closed / مغلق",IF(AND(INDEX(Settings!$D$2:$D$8,P358)="H",H358=""),"Add last follow-up date / أدخل تاريخ آخر متابعة",IF(J358&lt;TODAY(),"OVERDUE / متأخر",IF(J358=TODAY(),"DUE TODAY / مستحق اليوم","Upcoming / قادم")))))))</f>
        <v/>
      </c>
      <c r="L358" s="36">
        <f>IF(P358="","",INDEX(Settings!$B$2:$B$8,P358))</f>
        <v/>
      </c>
      <c r="M358" s="37">
        <f>IF(OR(P358="",J358=""),"",IFERROR(SUBSTITUTE(SUBSTITUTE(INDEX(Templates!$C$2:$C$5,INDEX(Settings!$E$2:$E$8,P358)),"[Name]",B358),"[service]",D358),"Check template / راجع القالب"))</f>
        <v/>
      </c>
      <c r="N358" s="38">
        <f>IF(OR(P358="",J358=""),"",IFERROR(SUBSTITUTE(SUBSTITUTE(INDEX(Templates!$D$2:$D$5,INDEX(Settings!$E$2:$E$8,P358)),"[Name]",B358),"[service]",D358),"Check template / راجع القالب"))</f>
        <v/>
      </c>
      <c r="O358">
        <f>IF(OR(P358="",A358=""),"",IF(J358&lt;&gt;"",J358+ROW()/100000,IF(COUNT(INDEX(Settings!$C$2:$C$8,P358))=0,"",A358+ROW()/100000)))</f>
        <v/>
      </c>
      <c r="P358">
        <f>IF(OR(A358="",G358=""),"",IFERROR(MATCH(G358,Settings!$A$2:$A$8,0),""))</f>
        <v/>
      </c>
    </row>
    <row r="359">
      <c r="A359" s="30" t="n"/>
      <c r="B359" s="31" t="n"/>
      <c r="C359" s="31" t="n"/>
      <c r="D359" s="31" t="n"/>
      <c r="E359" s="31" t="n"/>
      <c r="F359" s="32" t="n"/>
      <c r="G359" s="31" t="n"/>
      <c r="H359" s="30" t="n"/>
      <c r="I359" s="33">
        <f>IF(A359="","",MAX(0,TODAY()-A359))</f>
        <v/>
      </c>
      <c r="J359" s="34">
        <f>IF(OR(P359="",A359=""),"",IF(COUNT(INDEX(Settings!$C$2:$C$8,P359))=0,"",IF(AND(INDEX(Settings!$D$2:$D$8,P359)="H",H359=""),"",IF(INDEX(Settings!$D$2:$D$8,P359)="A",A359,IF(INDEX(Settings!$D$2:$D$8,P359)="HA",IF(H359="",A359,H359),H359))+INDEX(Settings!$C$2:$C$8,P359))))</f>
        <v/>
      </c>
      <c r="K359" s="35">
        <f>IF(A359="",IF(B359&lt;&gt;"","Add date / أدخل تاريخ الاستفسار",""),IF(G359="","Set status / اختر الحالة",IF(P359="","Check status / راجع الحالة",IF(COUNT(INDEX(Settings!$C$2:$C$8,P359))=0,"Closed / مغلق",IF(AND(INDEX(Settings!$D$2:$D$8,P359)="H",H359=""),"Add last follow-up date / أدخل تاريخ آخر متابعة",IF(J359&lt;TODAY(),"OVERDUE / متأخر",IF(J359=TODAY(),"DUE TODAY / مستحق اليوم","Upcoming / قادم")))))))</f>
        <v/>
      </c>
      <c r="L359" s="36">
        <f>IF(P359="","",INDEX(Settings!$B$2:$B$8,P359))</f>
        <v/>
      </c>
      <c r="M359" s="37">
        <f>IF(OR(P359="",J359=""),"",IFERROR(SUBSTITUTE(SUBSTITUTE(INDEX(Templates!$C$2:$C$5,INDEX(Settings!$E$2:$E$8,P359)),"[Name]",B359),"[service]",D359),"Check template / راجع القالب"))</f>
        <v/>
      </c>
      <c r="N359" s="38">
        <f>IF(OR(P359="",J359=""),"",IFERROR(SUBSTITUTE(SUBSTITUTE(INDEX(Templates!$D$2:$D$5,INDEX(Settings!$E$2:$E$8,P359)),"[Name]",B359),"[service]",D359),"Check template / راجع القالب"))</f>
        <v/>
      </c>
      <c r="O359">
        <f>IF(OR(P359="",A359=""),"",IF(J359&lt;&gt;"",J359+ROW()/100000,IF(COUNT(INDEX(Settings!$C$2:$C$8,P359))=0,"",A359+ROW()/100000)))</f>
        <v/>
      </c>
      <c r="P359">
        <f>IF(OR(A359="",G359=""),"",IFERROR(MATCH(G359,Settings!$A$2:$A$8,0),""))</f>
        <v/>
      </c>
    </row>
    <row r="360">
      <c r="A360" s="30" t="n"/>
      <c r="B360" s="31" t="n"/>
      <c r="C360" s="31" t="n"/>
      <c r="D360" s="31" t="n"/>
      <c r="E360" s="31" t="n"/>
      <c r="F360" s="32" t="n"/>
      <c r="G360" s="31" t="n"/>
      <c r="H360" s="30" t="n"/>
      <c r="I360" s="33">
        <f>IF(A360="","",MAX(0,TODAY()-A360))</f>
        <v/>
      </c>
      <c r="J360" s="34">
        <f>IF(OR(P360="",A360=""),"",IF(COUNT(INDEX(Settings!$C$2:$C$8,P360))=0,"",IF(AND(INDEX(Settings!$D$2:$D$8,P360)="H",H360=""),"",IF(INDEX(Settings!$D$2:$D$8,P360)="A",A360,IF(INDEX(Settings!$D$2:$D$8,P360)="HA",IF(H360="",A360,H360),H360))+INDEX(Settings!$C$2:$C$8,P360))))</f>
        <v/>
      </c>
      <c r="K360" s="35">
        <f>IF(A360="",IF(B360&lt;&gt;"","Add date / أدخل تاريخ الاستفسار",""),IF(G360="","Set status / اختر الحالة",IF(P360="","Check status / راجع الحالة",IF(COUNT(INDEX(Settings!$C$2:$C$8,P360))=0,"Closed / مغلق",IF(AND(INDEX(Settings!$D$2:$D$8,P360)="H",H360=""),"Add last follow-up date / أدخل تاريخ آخر متابعة",IF(J360&lt;TODAY(),"OVERDUE / متأخر",IF(J360=TODAY(),"DUE TODAY / مستحق اليوم","Upcoming / قادم")))))))</f>
        <v/>
      </c>
      <c r="L360" s="36">
        <f>IF(P360="","",INDEX(Settings!$B$2:$B$8,P360))</f>
        <v/>
      </c>
      <c r="M360" s="37">
        <f>IF(OR(P360="",J360=""),"",IFERROR(SUBSTITUTE(SUBSTITUTE(INDEX(Templates!$C$2:$C$5,INDEX(Settings!$E$2:$E$8,P360)),"[Name]",B360),"[service]",D360),"Check template / راجع القالب"))</f>
        <v/>
      </c>
      <c r="N360" s="38">
        <f>IF(OR(P360="",J360=""),"",IFERROR(SUBSTITUTE(SUBSTITUTE(INDEX(Templates!$D$2:$D$5,INDEX(Settings!$E$2:$E$8,P360)),"[Name]",B360),"[service]",D360),"Check template / راجع القالب"))</f>
        <v/>
      </c>
      <c r="O360">
        <f>IF(OR(P360="",A360=""),"",IF(J360&lt;&gt;"",J360+ROW()/100000,IF(COUNT(INDEX(Settings!$C$2:$C$8,P360))=0,"",A360+ROW()/100000)))</f>
        <v/>
      </c>
      <c r="P360">
        <f>IF(OR(A360="",G360=""),"",IFERROR(MATCH(G360,Settings!$A$2:$A$8,0),""))</f>
        <v/>
      </c>
    </row>
    <row r="361">
      <c r="A361" s="30" t="n"/>
      <c r="B361" s="31" t="n"/>
      <c r="C361" s="31" t="n"/>
      <c r="D361" s="31" t="n"/>
      <c r="E361" s="31" t="n"/>
      <c r="F361" s="32" t="n"/>
      <c r="G361" s="31" t="n"/>
      <c r="H361" s="30" t="n"/>
      <c r="I361" s="33">
        <f>IF(A361="","",MAX(0,TODAY()-A361))</f>
        <v/>
      </c>
      <c r="J361" s="34">
        <f>IF(OR(P361="",A361=""),"",IF(COUNT(INDEX(Settings!$C$2:$C$8,P361))=0,"",IF(AND(INDEX(Settings!$D$2:$D$8,P361)="H",H361=""),"",IF(INDEX(Settings!$D$2:$D$8,P361)="A",A361,IF(INDEX(Settings!$D$2:$D$8,P361)="HA",IF(H361="",A361,H361),H361))+INDEX(Settings!$C$2:$C$8,P361))))</f>
        <v/>
      </c>
      <c r="K361" s="35">
        <f>IF(A361="",IF(B361&lt;&gt;"","Add date / أدخل تاريخ الاستفسار",""),IF(G361="","Set status / اختر الحالة",IF(P361="","Check status / راجع الحالة",IF(COUNT(INDEX(Settings!$C$2:$C$8,P361))=0,"Closed / مغلق",IF(AND(INDEX(Settings!$D$2:$D$8,P361)="H",H361=""),"Add last follow-up date / أدخل تاريخ آخر متابعة",IF(J361&lt;TODAY(),"OVERDUE / متأخر",IF(J361=TODAY(),"DUE TODAY / مستحق اليوم","Upcoming / قادم")))))))</f>
        <v/>
      </c>
      <c r="L361" s="36">
        <f>IF(P361="","",INDEX(Settings!$B$2:$B$8,P361))</f>
        <v/>
      </c>
      <c r="M361" s="37">
        <f>IF(OR(P361="",J361=""),"",IFERROR(SUBSTITUTE(SUBSTITUTE(INDEX(Templates!$C$2:$C$5,INDEX(Settings!$E$2:$E$8,P361)),"[Name]",B361),"[service]",D361),"Check template / راجع القالب"))</f>
        <v/>
      </c>
      <c r="N361" s="38">
        <f>IF(OR(P361="",J361=""),"",IFERROR(SUBSTITUTE(SUBSTITUTE(INDEX(Templates!$D$2:$D$5,INDEX(Settings!$E$2:$E$8,P361)),"[Name]",B361),"[service]",D361),"Check template / راجع القالب"))</f>
        <v/>
      </c>
      <c r="O361">
        <f>IF(OR(P361="",A361=""),"",IF(J361&lt;&gt;"",J361+ROW()/100000,IF(COUNT(INDEX(Settings!$C$2:$C$8,P361))=0,"",A361+ROW()/100000)))</f>
        <v/>
      </c>
      <c r="P361">
        <f>IF(OR(A361="",G361=""),"",IFERROR(MATCH(G361,Settings!$A$2:$A$8,0),""))</f>
        <v/>
      </c>
    </row>
    <row r="362">
      <c r="A362" s="30" t="n"/>
      <c r="B362" s="31" t="n"/>
      <c r="C362" s="31" t="n"/>
      <c r="D362" s="31" t="n"/>
      <c r="E362" s="31" t="n"/>
      <c r="F362" s="32" t="n"/>
      <c r="G362" s="31" t="n"/>
      <c r="H362" s="30" t="n"/>
      <c r="I362" s="33">
        <f>IF(A362="","",MAX(0,TODAY()-A362))</f>
        <v/>
      </c>
      <c r="J362" s="34">
        <f>IF(OR(P362="",A362=""),"",IF(COUNT(INDEX(Settings!$C$2:$C$8,P362))=0,"",IF(AND(INDEX(Settings!$D$2:$D$8,P362)="H",H362=""),"",IF(INDEX(Settings!$D$2:$D$8,P362)="A",A362,IF(INDEX(Settings!$D$2:$D$8,P362)="HA",IF(H362="",A362,H362),H362))+INDEX(Settings!$C$2:$C$8,P362))))</f>
        <v/>
      </c>
      <c r="K362" s="35">
        <f>IF(A362="",IF(B362&lt;&gt;"","Add date / أدخل تاريخ الاستفسار",""),IF(G362="","Set status / اختر الحالة",IF(P362="","Check status / راجع الحالة",IF(COUNT(INDEX(Settings!$C$2:$C$8,P362))=0,"Closed / مغلق",IF(AND(INDEX(Settings!$D$2:$D$8,P362)="H",H362=""),"Add last follow-up date / أدخل تاريخ آخر متابعة",IF(J362&lt;TODAY(),"OVERDUE / متأخر",IF(J362=TODAY(),"DUE TODAY / مستحق اليوم","Upcoming / قادم")))))))</f>
        <v/>
      </c>
      <c r="L362" s="36">
        <f>IF(P362="","",INDEX(Settings!$B$2:$B$8,P362))</f>
        <v/>
      </c>
      <c r="M362" s="37">
        <f>IF(OR(P362="",J362=""),"",IFERROR(SUBSTITUTE(SUBSTITUTE(INDEX(Templates!$C$2:$C$5,INDEX(Settings!$E$2:$E$8,P362)),"[Name]",B362),"[service]",D362),"Check template / راجع القالب"))</f>
        <v/>
      </c>
      <c r="N362" s="38">
        <f>IF(OR(P362="",J362=""),"",IFERROR(SUBSTITUTE(SUBSTITUTE(INDEX(Templates!$D$2:$D$5,INDEX(Settings!$E$2:$E$8,P362)),"[Name]",B362),"[service]",D362),"Check template / راجع القالب"))</f>
        <v/>
      </c>
      <c r="O362">
        <f>IF(OR(P362="",A362=""),"",IF(J362&lt;&gt;"",J362+ROW()/100000,IF(COUNT(INDEX(Settings!$C$2:$C$8,P362))=0,"",A362+ROW()/100000)))</f>
        <v/>
      </c>
      <c r="P362">
        <f>IF(OR(A362="",G362=""),"",IFERROR(MATCH(G362,Settings!$A$2:$A$8,0),""))</f>
        <v/>
      </c>
    </row>
    <row r="363">
      <c r="A363" s="30" t="n"/>
      <c r="B363" s="31" t="n"/>
      <c r="C363" s="31" t="n"/>
      <c r="D363" s="31" t="n"/>
      <c r="E363" s="31" t="n"/>
      <c r="F363" s="32" t="n"/>
      <c r="G363" s="31" t="n"/>
      <c r="H363" s="30" t="n"/>
      <c r="I363" s="33">
        <f>IF(A363="","",MAX(0,TODAY()-A363))</f>
        <v/>
      </c>
      <c r="J363" s="34">
        <f>IF(OR(P363="",A363=""),"",IF(COUNT(INDEX(Settings!$C$2:$C$8,P363))=0,"",IF(AND(INDEX(Settings!$D$2:$D$8,P363)="H",H363=""),"",IF(INDEX(Settings!$D$2:$D$8,P363)="A",A363,IF(INDEX(Settings!$D$2:$D$8,P363)="HA",IF(H363="",A363,H363),H363))+INDEX(Settings!$C$2:$C$8,P363))))</f>
        <v/>
      </c>
      <c r="K363" s="35">
        <f>IF(A363="",IF(B363&lt;&gt;"","Add date / أدخل تاريخ الاستفسار",""),IF(G363="","Set status / اختر الحالة",IF(P363="","Check status / راجع الحالة",IF(COUNT(INDEX(Settings!$C$2:$C$8,P363))=0,"Closed / مغلق",IF(AND(INDEX(Settings!$D$2:$D$8,P363)="H",H363=""),"Add last follow-up date / أدخل تاريخ آخر متابعة",IF(J363&lt;TODAY(),"OVERDUE / متأخر",IF(J363=TODAY(),"DUE TODAY / مستحق اليوم","Upcoming / قادم")))))))</f>
        <v/>
      </c>
      <c r="L363" s="36">
        <f>IF(P363="","",INDEX(Settings!$B$2:$B$8,P363))</f>
        <v/>
      </c>
      <c r="M363" s="37">
        <f>IF(OR(P363="",J363=""),"",IFERROR(SUBSTITUTE(SUBSTITUTE(INDEX(Templates!$C$2:$C$5,INDEX(Settings!$E$2:$E$8,P363)),"[Name]",B363),"[service]",D363),"Check template / راجع القالب"))</f>
        <v/>
      </c>
      <c r="N363" s="38">
        <f>IF(OR(P363="",J363=""),"",IFERROR(SUBSTITUTE(SUBSTITUTE(INDEX(Templates!$D$2:$D$5,INDEX(Settings!$E$2:$E$8,P363)),"[Name]",B363),"[service]",D363),"Check template / راجع القالب"))</f>
        <v/>
      </c>
      <c r="O363">
        <f>IF(OR(P363="",A363=""),"",IF(J363&lt;&gt;"",J363+ROW()/100000,IF(COUNT(INDEX(Settings!$C$2:$C$8,P363))=0,"",A363+ROW()/100000)))</f>
        <v/>
      </c>
      <c r="P363">
        <f>IF(OR(A363="",G363=""),"",IFERROR(MATCH(G363,Settings!$A$2:$A$8,0),""))</f>
        <v/>
      </c>
    </row>
    <row r="364">
      <c r="A364" s="30" t="n"/>
      <c r="B364" s="31" t="n"/>
      <c r="C364" s="31" t="n"/>
      <c r="D364" s="31" t="n"/>
      <c r="E364" s="31" t="n"/>
      <c r="F364" s="32" t="n"/>
      <c r="G364" s="31" t="n"/>
      <c r="H364" s="30" t="n"/>
      <c r="I364" s="33">
        <f>IF(A364="","",MAX(0,TODAY()-A364))</f>
        <v/>
      </c>
      <c r="J364" s="34">
        <f>IF(OR(P364="",A364=""),"",IF(COUNT(INDEX(Settings!$C$2:$C$8,P364))=0,"",IF(AND(INDEX(Settings!$D$2:$D$8,P364)="H",H364=""),"",IF(INDEX(Settings!$D$2:$D$8,P364)="A",A364,IF(INDEX(Settings!$D$2:$D$8,P364)="HA",IF(H364="",A364,H364),H364))+INDEX(Settings!$C$2:$C$8,P364))))</f>
        <v/>
      </c>
      <c r="K364" s="35">
        <f>IF(A364="",IF(B364&lt;&gt;"","Add date / أدخل تاريخ الاستفسار",""),IF(G364="","Set status / اختر الحالة",IF(P364="","Check status / راجع الحالة",IF(COUNT(INDEX(Settings!$C$2:$C$8,P364))=0,"Closed / مغلق",IF(AND(INDEX(Settings!$D$2:$D$8,P364)="H",H364=""),"Add last follow-up date / أدخل تاريخ آخر متابعة",IF(J364&lt;TODAY(),"OVERDUE / متأخر",IF(J364=TODAY(),"DUE TODAY / مستحق اليوم","Upcoming / قادم")))))))</f>
        <v/>
      </c>
      <c r="L364" s="36">
        <f>IF(P364="","",INDEX(Settings!$B$2:$B$8,P364))</f>
        <v/>
      </c>
      <c r="M364" s="37">
        <f>IF(OR(P364="",J364=""),"",IFERROR(SUBSTITUTE(SUBSTITUTE(INDEX(Templates!$C$2:$C$5,INDEX(Settings!$E$2:$E$8,P364)),"[Name]",B364),"[service]",D364),"Check template / راجع القالب"))</f>
        <v/>
      </c>
      <c r="N364" s="38">
        <f>IF(OR(P364="",J364=""),"",IFERROR(SUBSTITUTE(SUBSTITUTE(INDEX(Templates!$D$2:$D$5,INDEX(Settings!$E$2:$E$8,P364)),"[Name]",B364),"[service]",D364),"Check template / راجع القالب"))</f>
        <v/>
      </c>
      <c r="O364">
        <f>IF(OR(P364="",A364=""),"",IF(J364&lt;&gt;"",J364+ROW()/100000,IF(COUNT(INDEX(Settings!$C$2:$C$8,P364))=0,"",A364+ROW()/100000)))</f>
        <v/>
      </c>
      <c r="P364">
        <f>IF(OR(A364="",G364=""),"",IFERROR(MATCH(G364,Settings!$A$2:$A$8,0),""))</f>
        <v/>
      </c>
    </row>
    <row r="365">
      <c r="A365" s="30" t="n"/>
      <c r="B365" s="31" t="n"/>
      <c r="C365" s="31" t="n"/>
      <c r="D365" s="31" t="n"/>
      <c r="E365" s="31" t="n"/>
      <c r="F365" s="32" t="n"/>
      <c r="G365" s="31" t="n"/>
      <c r="H365" s="30" t="n"/>
      <c r="I365" s="33">
        <f>IF(A365="","",MAX(0,TODAY()-A365))</f>
        <v/>
      </c>
      <c r="J365" s="34">
        <f>IF(OR(P365="",A365=""),"",IF(COUNT(INDEX(Settings!$C$2:$C$8,P365))=0,"",IF(AND(INDEX(Settings!$D$2:$D$8,P365)="H",H365=""),"",IF(INDEX(Settings!$D$2:$D$8,P365)="A",A365,IF(INDEX(Settings!$D$2:$D$8,P365)="HA",IF(H365="",A365,H365),H365))+INDEX(Settings!$C$2:$C$8,P365))))</f>
        <v/>
      </c>
      <c r="K365" s="35">
        <f>IF(A365="",IF(B365&lt;&gt;"","Add date / أدخل تاريخ الاستفسار",""),IF(G365="","Set status / اختر الحالة",IF(P365="","Check status / راجع الحالة",IF(COUNT(INDEX(Settings!$C$2:$C$8,P365))=0,"Closed / مغلق",IF(AND(INDEX(Settings!$D$2:$D$8,P365)="H",H365=""),"Add last follow-up date / أدخل تاريخ آخر متابعة",IF(J365&lt;TODAY(),"OVERDUE / متأخر",IF(J365=TODAY(),"DUE TODAY / مستحق اليوم","Upcoming / قادم")))))))</f>
        <v/>
      </c>
      <c r="L365" s="36">
        <f>IF(P365="","",INDEX(Settings!$B$2:$B$8,P365))</f>
        <v/>
      </c>
      <c r="M365" s="37">
        <f>IF(OR(P365="",J365=""),"",IFERROR(SUBSTITUTE(SUBSTITUTE(INDEX(Templates!$C$2:$C$5,INDEX(Settings!$E$2:$E$8,P365)),"[Name]",B365),"[service]",D365),"Check template / راجع القالب"))</f>
        <v/>
      </c>
      <c r="N365" s="38">
        <f>IF(OR(P365="",J365=""),"",IFERROR(SUBSTITUTE(SUBSTITUTE(INDEX(Templates!$D$2:$D$5,INDEX(Settings!$E$2:$E$8,P365)),"[Name]",B365),"[service]",D365),"Check template / راجع القالب"))</f>
        <v/>
      </c>
      <c r="O365">
        <f>IF(OR(P365="",A365=""),"",IF(J365&lt;&gt;"",J365+ROW()/100000,IF(COUNT(INDEX(Settings!$C$2:$C$8,P365))=0,"",A365+ROW()/100000)))</f>
        <v/>
      </c>
      <c r="P365">
        <f>IF(OR(A365="",G365=""),"",IFERROR(MATCH(G365,Settings!$A$2:$A$8,0),""))</f>
        <v/>
      </c>
    </row>
    <row r="366">
      <c r="A366" s="30" t="n"/>
      <c r="B366" s="31" t="n"/>
      <c r="C366" s="31" t="n"/>
      <c r="D366" s="31" t="n"/>
      <c r="E366" s="31" t="n"/>
      <c r="F366" s="32" t="n"/>
      <c r="G366" s="31" t="n"/>
      <c r="H366" s="30" t="n"/>
      <c r="I366" s="33">
        <f>IF(A366="","",MAX(0,TODAY()-A366))</f>
        <v/>
      </c>
      <c r="J366" s="34">
        <f>IF(OR(P366="",A366=""),"",IF(COUNT(INDEX(Settings!$C$2:$C$8,P366))=0,"",IF(AND(INDEX(Settings!$D$2:$D$8,P366)="H",H366=""),"",IF(INDEX(Settings!$D$2:$D$8,P366)="A",A366,IF(INDEX(Settings!$D$2:$D$8,P366)="HA",IF(H366="",A366,H366),H366))+INDEX(Settings!$C$2:$C$8,P366))))</f>
        <v/>
      </c>
      <c r="K366" s="35">
        <f>IF(A366="",IF(B366&lt;&gt;"","Add date / أدخل تاريخ الاستفسار",""),IF(G366="","Set status / اختر الحالة",IF(P366="","Check status / راجع الحالة",IF(COUNT(INDEX(Settings!$C$2:$C$8,P366))=0,"Closed / مغلق",IF(AND(INDEX(Settings!$D$2:$D$8,P366)="H",H366=""),"Add last follow-up date / أدخل تاريخ آخر متابعة",IF(J366&lt;TODAY(),"OVERDUE / متأخر",IF(J366=TODAY(),"DUE TODAY / مستحق اليوم","Upcoming / قادم")))))))</f>
        <v/>
      </c>
      <c r="L366" s="36">
        <f>IF(P366="","",INDEX(Settings!$B$2:$B$8,P366))</f>
        <v/>
      </c>
      <c r="M366" s="37">
        <f>IF(OR(P366="",J366=""),"",IFERROR(SUBSTITUTE(SUBSTITUTE(INDEX(Templates!$C$2:$C$5,INDEX(Settings!$E$2:$E$8,P366)),"[Name]",B366),"[service]",D366),"Check template / راجع القالب"))</f>
        <v/>
      </c>
      <c r="N366" s="38">
        <f>IF(OR(P366="",J366=""),"",IFERROR(SUBSTITUTE(SUBSTITUTE(INDEX(Templates!$D$2:$D$5,INDEX(Settings!$E$2:$E$8,P366)),"[Name]",B366),"[service]",D366),"Check template / راجع القالب"))</f>
        <v/>
      </c>
      <c r="O366">
        <f>IF(OR(P366="",A366=""),"",IF(J366&lt;&gt;"",J366+ROW()/100000,IF(COUNT(INDEX(Settings!$C$2:$C$8,P366))=0,"",A366+ROW()/100000)))</f>
        <v/>
      </c>
      <c r="P366">
        <f>IF(OR(A366="",G366=""),"",IFERROR(MATCH(G366,Settings!$A$2:$A$8,0),""))</f>
        <v/>
      </c>
    </row>
    <row r="367">
      <c r="A367" s="30" t="n"/>
      <c r="B367" s="31" t="n"/>
      <c r="C367" s="31" t="n"/>
      <c r="D367" s="31" t="n"/>
      <c r="E367" s="31" t="n"/>
      <c r="F367" s="32" t="n"/>
      <c r="G367" s="31" t="n"/>
      <c r="H367" s="30" t="n"/>
      <c r="I367" s="33">
        <f>IF(A367="","",MAX(0,TODAY()-A367))</f>
        <v/>
      </c>
      <c r="J367" s="34">
        <f>IF(OR(P367="",A367=""),"",IF(COUNT(INDEX(Settings!$C$2:$C$8,P367))=0,"",IF(AND(INDEX(Settings!$D$2:$D$8,P367)="H",H367=""),"",IF(INDEX(Settings!$D$2:$D$8,P367)="A",A367,IF(INDEX(Settings!$D$2:$D$8,P367)="HA",IF(H367="",A367,H367),H367))+INDEX(Settings!$C$2:$C$8,P367))))</f>
        <v/>
      </c>
      <c r="K367" s="35">
        <f>IF(A367="",IF(B367&lt;&gt;"","Add date / أدخل تاريخ الاستفسار",""),IF(G367="","Set status / اختر الحالة",IF(P367="","Check status / راجع الحالة",IF(COUNT(INDEX(Settings!$C$2:$C$8,P367))=0,"Closed / مغلق",IF(AND(INDEX(Settings!$D$2:$D$8,P367)="H",H367=""),"Add last follow-up date / أدخل تاريخ آخر متابعة",IF(J367&lt;TODAY(),"OVERDUE / متأخر",IF(J367=TODAY(),"DUE TODAY / مستحق اليوم","Upcoming / قادم")))))))</f>
        <v/>
      </c>
      <c r="L367" s="36">
        <f>IF(P367="","",INDEX(Settings!$B$2:$B$8,P367))</f>
        <v/>
      </c>
      <c r="M367" s="37">
        <f>IF(OR(P367="",J367=""),"",IFERROR(SUBSTITUTE(SUBSTITUTE(INDEX(Templates!$C$2:$C$5,INDEX(Settings!$E$2:$E$8,P367)),"[Name]",B367),"[service]",D367),"Check template / راجع القالب"))</f>
        <v/>
      </c>
      <c r="N367" s="38">
        <f>IF(OR(P367="",J367=""),"",IFERROR(SUBSTITUTE(SUBSTITUTE(INDEX(Templates!$D$2:$D$5,INDEX(Settings!$E$2:$E$8,P367)),"[Name]",B367),"[service]",D367),"Check template / راجع القالب"))</f>
        <v/>
      </c>
      <c r="O367">
        <f>IF(OR(P367="",A367=""),"",IF(J367&lt;&gt;"",J367+ROW()/100000,IF(COUNT(INDEX(Settings!$C$2:$C$8,P367))=0,"",A367+ROW()/100000)))</f>
        <v/>
      </c>
      <c r="P367">
        <f>IF(OR(A367="",G367=""),"",IFERROR(MATCH(G367,Settings!$A$2:$A$8,0),""))</f>
        <v/>
      </c>
    </row>
    <row r="368">
      <c r="A368" s="30" t="n"/>
      <c r="B368" s="31" t="n"/>
      <c r="C368" s="31" t="n"/>
      <c r="D368" s="31" t="n"/>
      <c r="E368" s="31" t="n"/>
      <c r="F368" s="32" t="n"/>
      <c r="G368" s="31" t="n"/>
      <c r="H368" s="30" t="n"/>
      <c r="I368" s="33">
        <f>IF(A368="","",MAX(0,TODAY()-A368))</f>
        <v/>
      </c>
      <c r="J368" s="34">
        <f>IF(OR(P368="",A368=""),"",IF(COUNT(INDEX(Settings!$C$2:$C$8,P368))=0,"",IF(AND(INDEX(Settings!$D$2:$D$8,P368)="H",H368=""),"",IF(INDEX(Settings!$D$2:$D$8,P368)="A",A368,IF(INDEX(Settings!$D$2:$D$8,P368)="HA",IF(H368="",A368,H368),H368))+INDEX(Settings!$C$2:$C$8,P368))))</f>
        <v/>
      </c>
      <c r="K368" s="35">
        <f>IF(A368="",IF(B368&lt;&gt;"","Add date / أدخل تاريخ الاستفسار",""),IF(G368="","Set status / اختر الحالة",IF(P368="","Check status / راجع الحالة",IF(COUNT(INDEX(Settings!$C$2:$C$8,P368))=0,"Closed / مغلق",IF(AND(INDEX(Settings!$D$2:$D$8,P368)="H",H368=""),"Add last follow-up date / أدخل تاريخ آخر متابعة",IF(J368&lt;TODAY(),"OVERDUE / متأخر",IF(J368=TODAY(),"DUE TODAY / مستحق اليوم","Upcoming / قادم")))))))</f>
        <v/>
      </c>
      <c r="L368" s="36">
        <f>IF(P368="","",INDEX(Settings!$B$2:$B$8,P368))</f>
        <v/>
      </c>
      <c r="M368" s="37">
        <f>IF(OR(P368="",J368=""),"",IFERROR(SUBSTITUTE(SUBSTITUTE(INDEX(Templates!$C$2:$C$5,INDEX(Settings!$E$2:$E$8,P368)),"[Name]",B368),"[service]",D368),"Check template / راجع القالب"))</f>
        <v/>
      </c>
      <c r="N368" s="38">
        <f>IF(OR(P368="",J368=""),"",IFERROR(SUBSTITUTE(SUBSTITUTE(INDEX(Templates!$D$2:$D$5,INDEX(Settings!$E$2:$E$8,P368)),"[Name]",B368),"[service]",D368),"Check template / راجع القالب"))</f>
        <v/>
      </c>
      <c r="O368">
        <f>IF(OR(P368="",A368=""),"",IF(J368&lt;&gt;"",J368+ROW()/100000,IF(COUNT(INDEX(Settings!$C$2:$C$8,P368))=0,"",A368+ROW()/100000)))</f>
        <v/>
      </c>
      <c r="P368">
        <f>IF(OR(A368="",G368=""),"",IFERROR(MATCH(G368,Settings!$A$2:$A$8,0),""))</f>
        <v/>
      </c>
    </row>
    <row r="369">
      <c r="A369" s="30" t="n"/>
      <c r="B369" s="31" t="n"/>
      <c r="C369" s="31" t="n"/>
      <c r="D369" s="31" t="n"/>
      <c r="E369" s="31" t="n"/>
      <c r="F369" s="32" t="n"/>
      <c r="G369" s="31" t="n"/>
      <c r="H369" s="30" t="n"/>
      <c r="I369" s="33">
        <f>IF(A369="","",MAX(0,TODAY()-A369))</f>
        <v/>
      </c>
      <c r="J369" s="34">
        <f>IF(OR(P369="",A369=""),"",IF(COUNT(INDEX(Settings!$C$2:$C$8,P369))=0,"",IF(AND(INDEX(Settings!$D$2:$D$8,P369)="H",H369=""),"",IF(INDEX(Settings!$D$2:$D$8,P369)="A",A369,IF(INDEX(Settings!$D$2:$D$8,P369)="HA",IF(H369="",A369,H369),H369))+INDEX(Settings!$C$2:$C$8,P369))))</f>
        <v/>
      </c>
      <c r="K369" s="35">
        <f>IF(A369="",IF(B369&lt;&gt;"","Add date / أدخل تاريخ الاستفسار",""),IF(G369="","Set status / اختر الحالة",IF(P369="","Check status / راجع الحالة",IF(COUNT(INDEX(Settings!$C$2:$C$8,P369))=0,"Closed / مغلق",IF(AND(INDEX(Settings!$D$2:$D$8,P369)="H",H369=""),"Add last follow-up date / أدخل تاريخ آخر متابعة",IF(J369&lt;TODAY(),"OVERDUE / متأخر",IF(J369=TODAY(),"DUE TODAY / مستحق اليوم","Upcoming / قادم")))))))</f>
        <v/>
      </c>
      <c r="L369" s="36">
        <f>IF(P369="","",INDEX(Settings!$B$2:$B$8,P369))</f>
        <v/>
      </c>
      <c r="M369" s="37">
        <f>IF(OR(P369="",J369=""),"",IFERROR(SUBSTITUTE(SUBSTITUTE(INDEX(Templates!$C$2:$C$5,INDEX(Settings!$E$2:$E$8,P369)),"[Name]",B369),"[service]",D369),"Check template / راجع القالب"))</f>
        <v/>
      </c>
      <c r="N369" s="38">
        <f>IF(OR(P369="",J369=""),"",IFERROR(SUBSTITUTE(SUBSTITUTE(INDEX(Templates!$D$2:$D$5,INDEX(Settings!$E$2:$E$8,P369)),"[Name]",B369),"[service]",D369),"Check template / راجع القالب"))</f>
        <v/>
      </c>
      <c r="O369">
        <f>IF(OR(P369="",A369=""),"",IF(J369&lt;&gt;"",J369+ROW()/100000,IF(COUNT(INDEX(Settings!$C$2:$C$8,P369))=0,"",A369+ROW()/100000)))</f>
        <v/>
      </c>
      <c r="P369">
        <f>IF(OR(A369="",G369=""),"",IFERROR(MATCH(G369,Settings!$A$2:$A$8,0),""))</f>
        <v/>
      </c>
    </row>
    <row r="370">
      <c r="A370" s="30" t="n"/>
      <c r="B370" s="31" t="n"/>
      <c r="C370" s="31" t="n"/>
      <c r="D370" s="31" t="n"/>
      <c r="E370" s="31" t="n"/>
      <c r="F370" s="32" t="n"/>
      <c r="G370" s="31" t="n"/>
      <c r="H370" s="30" t="n"/>
      <c r="I370" s="33">
        <f>IF(A370="","",MAX(0,TODAY()-A370))</f>
        <v/>
      </c>
      <c r="J370" s="34">
        <f>IF(OR(P370="",A370=""),"",IF(COUNT(INDEX(Settings!$C$2:$C$8,P370))=0,"",IF(AND(INDEX(Settings!$D$2:$D$8,P370)="H",H370=""),"",IF(INDEX(Settings!$D$2:$D$8,P370)="A",A370,IF(INDEX(Settings!$D$2:$D$8,P370)="HA",IF(H370="",A370,H370),H370))+INDEX(Settings!$C$2:$C$8,P370))))</f>
        <v/>
      </c>
      <c r="K370" s="35">
        <f>IF(A370="",IF(B370&lt;&gt;"","Add date / أدخل تاريخ الاستفسار",""),IF(G370="","Set status / اختر الحالة",IF(P370="","Check status / راجع الحالة",IF(COUNT(INDEX(Settings!$C$2:$C$8,P370))=0,"Closed / مغلق",IF(AND(INDEX(Settings!$D$2:$D$8,P370)="H",H370=""),"Add last follow-up date / أدخل تاريخ آخر متابعة",IF(J370&lt;TODAY(),"OVERDUE / متأخر",IF(J370=TODAY(),"DUE TODAY / مستحق اليوم","Upcoming / قادم")))))))</f>
        <v/>
      </c>
      <c r="L370" s="36">
        <f>IF(P370="","",INDEX(Settings!$B$2:$B$8,P370))</f>
        <v/>
      </c>
      <c r="M370" s="37">
        <f>IF(OR(P370="",J370=""),"",IFERROR(SUBSTITUTE(SUBSTITUTE(INDEX(Templates!$C$2:$C$5,INDEX(Settings!$E$2:$E$8,P370)),"[Name]",B370),"[service]",D370),"Check template / راجع القالب"))</f>
        <v/>
      </c>
      <c r="N370" s="38">
        <f>IF(OR(P370="",J370=""),"",IFERROR(SUBSTITUTE(SUBSTITUTE(INDEX(Templates!$D$2:$D$5,INDEX(Settings!$E$2:$E$8,P370)),"[Name]",B370),"[service]",D370),"Check template / راجع القالب"))</f>
        <v/>
      </c>
      <c r="O370">
        <f>IF(OR(P370="",A370=""),"",IF(J370&lt;&gt;"",J370+ROW()/100000,IF(COUNT(INDEX(Settings!$C$2:$C$8,P370))=0,"",A370+ROW()/100000)))</f>
        <v/>
      </c>
      <c r="P370">
        <f>IF(OR(A370="",G370=""),"",IFERROR(MATCH(G370,Settings!$A$2:$A$8,0),""))</f>
        <v/>
      </c>
    </row>
    <row r="371">
      <c r="A371" s="30" t="n"/>
      <c r="B371" s="31" t="n"/>
      <c r="C371" s="31" t="n"/>
      <c r="D371" s="31" t="n"/>
      <c r="E371" s="31" t="n"/>
      <c r="F371" s="32" t="n"/>
      <c r="G371" s="31" t="n"/>
      <c r="H371" s="30" t="n"/>
      <c r="I371" s="33">
        <f>IF(A371="","",MAX(0,TODAY()-A371))</f>
        <v/>
      </c>
      <c r="J371" s="34">
        <f>IF(OR(P371="",A371=""),"",IF(COUNT(INDEX(Settings!$C$2:$C$8,P371))=0,"",IF(AND(INDEX(Settings!$D$2:$D$8,P371)="H",H371=""),"",IF(INDEX(Settings!$D$2:$D$8,P371)="A",A371,IF(INDEX(Settings!$D$2:$D$8,P371)="HA",IF(H371="",A371,H371),H371))+INDEX(Settings!$C$2:$C$8,P371))))</f>
        <v/>
      </c>
      <c r="K371" s="35">
        <f>IF(A371="",IF(B371&lt;&gt;"","Add date / أدخل تاريخ الاستفسار",""),IF(G371="","Set status / اختر الحالة",IF(P371="","Check status / راجع الحالة",IF(COUNT(INDEX(Settings!$C$2:$C$8,P371))=0,"Closed / مغلق",IF(AND(INDEX(Settings!$D$2:$D$8,P371)="H",H371=""),"Add last follow-up date / أدخل تاريخ آخر متابعة",IF(J371&lt;TODAY(),"OVERDUE / متأخر",IF(J371=TODAY(),"DUE TODAY / مستحق اليوم","Upcoming / قادم")))))))</f>
        <v/>
      </c>
      <c r="L371" s="36">
        <f>IF(P371="","",INDEX(Settings!$B$2:$B$8,P371))</f>
        <v/>
      </c>
      <c r="M371" s="37">
        <f>IF(OR(P371="",J371=""),"",IFERROR(SUBSTITUTE(SUBSTITUTE(INDEX(Templates!$C$2:$C$5,INDEX(Settings!$E$2:$E$8,P371)),"[Name]",B371),"[service]",D371),"Check template / راجع القالب"))</f>
        <v/>
      </c>
      <c r="N371" s="38">
        <f>IF(OR(P371="",J371=""),"",IFERROR(SUBSTITUTE(SUBSTITUTE(INDEX(Templates!$D$2:$D$5,INDEX(Settings!$E$2:$E$8,P371)),"[Name]",B371),"[service]",D371),"Check template / راجع القالب"))</f>
        <v/>
      </c>
      <c r="O371">
        <f>IF(OR(P371="",A371=""),"",IF(J371&lt;&gt;"",J371+ROW()/100000,IF(COUNT(INDEX(Settings!$C$2:$C$8,P371))=0,"",A371+ROW()/100000)))</f>
        <v/>
      </c>
      <c r="P371">
        <f>IF(OR(A371="",G371=""),"",IFERROR(MATCH(G371,Settings!$A$2:$A$8,0),""))</f>
        <v/>
      </c>
    </row>
    <row r="372">
      <c r="A372" s="30" t="n"/>
      <c r="B372" s="31" t="n"/>
      <c r="C372" s="31" t="n"/>
      <c r="D372" s="31" t="n"/>
      <c r="E372" s="31" t="n"/>
      <c r="F372" s="32" t="n"/>
      <c r="G372" s="31" t="n"/>
      <c r="H372" s="30" t="n"/>
      <c r="I372" s="33">
        <f>IF(A372="","",MAX(0,TODAY()-A372))</f>
        <v/>
      </c>
      <c r="J372" s="34">
        <f>IF(OR(P372="",A372=""),"",IF(COUNT(INDEX(Settings!$C$2:$C$8,P372))=0,"",IF(AND(INDEX(Settings!$D$2:$D$8,P372)="H",H372=""),"",IF(INDEX(Settings!$D$2:$D$8,P372)="A",A372,IF(INDEX(Settings!$D$2:$D$8,P372)="HA",IF(H372="",A372,H372),H372))+INDEX(Settings!$C$2:$C$8,P372))))</f>
        <v/>
      </c>
      <c r="K372" s="35">
        <f>IF(A372="",IF(B372&lt;&gt;"","Add date / أدخل تاريخ الاستفسار",""),IF(G372="","Set status / اختر الحالة",IF(P372="","Check status / راجع الحالة",IF(COUNT(INDEX(Settings!$C$2:$C$8,P372))=0,"Closed / مغلق",IF(AND(INDEX(Settings!$D$2:$D$8,P372)="H",H372=""),"Add last follow-up date / أدخل تاريخ آخر متابعة",IF(J372&lt;TODAY(),"OVERDUE / متأخر",IF(J372=TODAY(),"DUE TODAY / مستحق اليوم","Upcoming / قادم")))))))</f>
        <v/>
      </c>
      <c r="L372" s="36">
        <f>IF(P372="","",INDEX(Settings!$B$2:$B$8,P372))</f>
        <v/>
      </c>
      <c r="M372" s="37">
        <f>IF(OR(P372="",J372=""),"",IFERROR(SUBSTITUTE(SUBSTITUTE(INDEX(Templates!$C$2:$C$5,INDEX(Settings!$E$2:$E$8,P372)),"[Name]",B372),"[service]",D372),"Check template / راجع القالب"))</f>
        <v/>
      </c>
      <c r="N372" s="38">
        <f>IF(OR(P372="",J372=""),"",IFERROR(SUBSTITUTE(SUBSTITUTE(INDEX(Templates!$D$2:$D$5,INDEX(Settings!$E$2:$E$8,P372)),"[Name]",B372),"[service]",D372),"Check template / راجع القالب"))</f>
        <v/>
      </c>
      <c r="O372">
        <f>IF(OR(P372="",A372=""),"",IF(J372&lt;&gt;"",J372+ROW()/100000,IF(COUNT(INDEX(Settings!$C$2:$C$8,P372))=0,"",A372+ROW()/100000)))</f>
        <v/>
      </c>
      <c r="P372">
        <f>IF(OR(A372="",G372=""),"",IFERROR(MATCH(G372,Settings!$A$2:$A$8,0),""))</f>
        <v/>
      </c>
    </row>
    <row r="373">
      <c r="A373" s="30" t="n"/>
      <c r="B373" s="31" t="n"/>
      <c r="C373" s="31" t="n"/>
      <c r="D373" s="31" t="n"/>
      <c r="E373" s="31" t="n"/>
      <c r="F373" s="32" t="n"/>
      <c r="G373" s="31" t="n"/>
      <c r="H373" s="30" t="n"/>
      <c r="I373" s="33">
        <f>IF(A373="","",MAX(0,TODAY()-A373))</f>
        <v/>
      </c>
      <c r="J373" s="34">
        <f>IF(OR(P373="",A373=""),"",IF(COUNT(INDEX(Settings!$C$2:$C$8,P373))=0,"",IF(AND(INDEX(Settings!$D$2:$D$8,P373)="H",H373=""),"",IF(INDEX(Settings!$D$2:$D$8,P373)="A",A373,IF(INDEX(Settings!$D$2:$D$8,P373)="HA",IF(H373="",A373,H373),H373))+INDEX(Settings!$C$2:$C$8,P373))))</f>
        <v/>
      </c>
      <c r="K373" s="35">
        <f>IF(A373="",IF(B373&lt;&gt;"","Add date / أدخل تاريخ الاستفسار",""),IF(G373="","Set status / اختر الحالة",IF(P373="","Check status / راجع الحالة",IF(COUNT(INDEX(Settings!$C$2:$C$8,P373))=0,"Closed / مغلق",IF(AND(INDEX(Settings!$D$2:$D$8,P373)="H",H373=""),"Add last follow-up date / أدخل تاريخ آخر متابعة",IF(J373&lt;TODAY(),"OVERDUE / متأخر",IF(J373=TODAY(),"DUE TODAY / مستحق اليوم","Upcoming / قادم")))))))</f>
        <v/>
      </c>
      <c r="L373" s="36">
        <f>IF(P373="","",INDEX(Settings!$B$2:$B$8,P373))</f>
        <v/>
      </c>
      <c r="M373" s="37">
        <f>IF(OR(P373="",J373=""),"",IFERROR(SUBSTITUTE(SUBSTITUTE(INDEX(Templates!$C$2:$C$5,INDEX(Settings!$E$2:$E$8,P373)),"[Name]",B373),"[service]",D373),"Check template / راجع القالب"))</f>
        <v/>
      </c>
      <c r="N373" s="38">
        <f>IF(OR(P373="",J373=""),"",IFERROR(SUBSTITUTE(SUBSTITUTE(INDEX(Templates!$D$2:$D$5,INDEX(Settings!$E$2:$E$8,P373)),"[Name]",B373),"[service]",D373),"Check template / راجع القالب"))</f>
        <v/>
      </c>
      <c r="O373">
        <f>IF(OR(P373="",A373=""),"",IF(J373&lt;&gt;"",J373+ROW()/100000,IF(COUNT(INDEX(Settings!$C$2:$C$8,P373))=0,"",A373+ROW()/100000)))</f>
        <v/>
      </c>
      <c r="P373">
        <f>IF(OR(A373="",G373=""),"",IFERROR(MATCH(G373,Settings!$A$2:$A$8,0),""))</f>
        <v/>
      </c>
    </row>
    <row r="374">
      <c r="A374" s="30" t="n"/>
      <c r="B374" s="31" t="n"/>
      <c r="C374" s="31" t="n"/>
      <c r="D374" s="31" t="n"/>
      <c r="E374" s="31" t="n"/>
      <c r="F374" s="32" t="n"/>
      <c r="G374" s="31" t="n"/>
      <c r="H374" s="30" t="n"/>
      <c r="I374" s="33">
        <f>IF(A374="","",MAX(0,TODAY()-A374))</f>
        <v/>
      </c>
      <c r="J374" s="34">
        <f>IF(OR(P374="",A374=""),"",IF(COUNT(INDEX(Settings!$C$2:$C$8,P374))=0,"",IF(AND(INDEX(Settings!$D$2:$D$8,P374)="H",H374=""),"",IF(INDEX(Settings!$D$2:$D$8,P374)="A",A374,IF(INDEX(Settings!$D$2:$D$8,P374)="HA",IF(H374="",A374,H374),H374))+INDEX(Settings!$C$2:$C$8,P374))))</f>
        <v/>
      </c>
      <c r="K374" s="35">
        <f>IF(A374="",IF(B374&lt;&gt;"","Add date / أدخل تاريخ الاستفسار",""),IF(G374="","Set status / اختر الحالة",IF(P374="","Check status / راجع الحالة",IF(COUNT(INDEX(Settings!$C$2:$C$8,P374))=0,"Closed / مغلق",IF(AND(INDEX(Settings!$D$2:$D$8,P374)="H",H374=""),"Add last follow-up date / أدخل تاريخ آخر متابعة",IF(J374&lt;TODAY(),"OVERDUE / متأخر",IF(J374=TODAY(),"DUE TODAY / مستحق اليوم","Upcoming / قادم")))))))</f>
        <v/>
      </c>
      <c r="L374" s="36">
        <f>IF(P374="","",INDEX(Settings!$B$2:$B$8,P374))</f>
        <v/>
      </c>
      <c r="M374" s="37">
        <f>IF(OR(P374="",J374=""),"",IFERROR(SUBSTITUTE(SUBSTITUTE(INDEX(Templates!$C$2:$C$5,INDEX(Settings!$E$2:$E$8,P374)),"[Name]",B374),"[service]",D374),"Check template / راجع القالب"))</f>
        <v/>
      </c>
      <c r="N374" s="38">
        <f>IF(OR(P374="",J374=""),"",IFERROR(SUBSTITUTE(SUBSTITUTE(INDEX(Templates!$D$2:$D$5,INDEX(Settings!$E$2:$E$8,P374)),"[Name]",B374),"[service]",D374),"Check template / راجع القالب"))</f>
        <v/>
      </c>
      <c r="O374">
        <f>IF(OR(P374="",A374=""),"",IF(J374&lt;&gt;"",J374+ROW()/100000,IF(COUNT(INDEX(Settings!$C$2:$C$8,P374))=0,"",A374+ROW()/100000)))</f>
        <v/>
      </c>
      <c r="P374">
        <f>IF(OR(A374="",G374=""),"",IFERROR(MATCH(G374,Settings!$A$2:$A$8,0),""))</f>
        <v/>
      </c>
    </row>
    <row r="375">
      <c r="A375" s="30" t="n"/>
      <c r="B375" s="31" t="n"/>
      <c r="C375" s="31" t="n"/>
      <c r="D375" s="31" t="n"/>
      <c r="E375" s="31" t="n"/>
      <c r="F375" s="32" t="n"/>
      <c r="G375" s="31" t="n"/>
      <c r="H375" s="30" t="n"/>
      <c r="I375" s="33">
        <f>IF(A375="","",MAX(0,TODAY()-A375))</f>
        <v/>
      </c>
      <c r="J375" s="34">
        <f>IF(OR(P375="",A375=""),"",IF(COUNT(INDEX(Settings!$C$2:$C$8,P375))=0,"",IF(AND(INDEX(Settings!$D$2:$D$8,P375)="H",H375=""),"",IF(INDEX(Settings!$D$2:$D$8,P375)="A",A375,IF(INDEX(Settings!$D$2:$D$8,P375)="HA",IF(H375="",A375,H375),H375))+INDEX(Settings!$C$2:$C$8,P375))))</f>
        <v/>
      </c>
      <c r="K375" s="35">
        <f>IF(A375="",IF(B375&lt;&gt;"","Add date / أدخل تاريخ الاستفسار",""),IF(G375="","Set status / اختر الحالة",IF(P375="","Check status / راجع الحالة",IF(COUNT(INDEX(Settings!$C$2:$C$8,P375))=0,"Closed / مغلق",IF(AND(INDEX(Settings!$D$2:$D$8,P375)="H",H375=""),"Add last follow-up date / أدخل تاريخ آخر متابعة",IF(J375&lt;TODAY(),"OVERDUE / متأخر",IF(J375=TODAY(),"DUE TODAY / مستحق اليوم","Upcoming / قادم")))))))</f>
        <v/>
      </c>
      <c r="L375" s="36">
        <f>IF(P375="","",INDEX(Settings!$B$2:$B$8,P375))</f>
        <v/>
      </c>
      <c r="M375" s="37">
        <f>IF(OR(P375="",J375=""),"",IFERROR(SUBSTITUTE(SUBSTITUTE(INDEX(Templates!$C$2:$C$5,INDEX(Settings!$E$2:$E$8,P375)),"[Name]",B375),"[service]",D375),"Check template / راجع القالب"))</f>
        <v/>
      </c>
      <c r="N375" s="38">
        <f>IF(OR(P375="",J375=""),"",IFERROR(SUBSTITUTE(SUBSTITUTE(INDEX(Templates!$D$2:$D$5,INDEX(Settings!$E$2:$E$8,P375)),"[Name]",B375),"[service]",D375),"Check template / راجع القالب"))</f>
        <v/>
      </c>
      <c r="O375">
        <f>IF(OR(P375="",A375=""),"",IF(J375&lt;&gt;"",J375+ROW()/100000,IF(COUNT(INDEX(Settings!$C$2:$C$8,P375))=0,"",A375+ROW()/100000)))</f>
        <v/>
      </c>
      <c r="P375">
        <f>IF(OR(A375="",G375=""),"",IFERROR(MATCH(G375,Settings!$A$2:$A$8,0),""))</f>
        <v/>
      </c>
    </row>
    <row r="376">
      <c r="A376" s="30" t="n"/>
      <c r="B376" s="31" t="n"/>
      <c r="C376" s="31" t="n"/>
      <c r="D376" s="31" t="n"/>
      <c r="E376" s="31" t="n"/>
      <c r="F376" s="32" t="n"/>
      <c r="G376" s="31" t="n"/>
      <c r="H376" s="30" t="n"/>
      <c r="I376" s="33">
        <f>IF(A376="","",MAX(0,TODAY()-A376))</f>
        <v/>
      </c>
      <c r="J376" s="34">
        <f>IF(OR(P376="",A376=""),"",IF(COUNT(INDEX(Settings!$C$2:$C$8,P376))=0,"",IF(AND(INDEX(Settings!$D$2:$D$8,P376)="H",H376=""),"",IF(INDEX(Settings!$D$2:$D$8,P376)="A",A376,IF(INDEX(Settings!$D$2:$D$8,P376)="HA",IF(H376="",A376,H376),H376))+INDEX(Settings!$C$2:$C$8,P376))))</f>
        <v/>
      </c>
      <c r="K376" s="35">
        <f>IF(A376="",IF(B376&lt;&gt;"","Add date / أدخل تاريخ الاستفسار",""),IF(G376="","Set status / اختر الحالة",IF(P376="","Check status / راجع الحالة",IF(COUNT(INDEX(Settings!$C$2:$C$8,P376))=0,"Closed / مغلق",IF(AND(INDEX(Settings!$D$2:$D$8,P376)="H",H376=""),"Add last follow-up date / أدخل تاريخ آخر متابعة",IF(J376&lt;TODAY(),"OVERDUE / متأخر",IF(J376=TODAY(),"DUE TODAY / مستحق اليوم","Upcoming / قادم")))))))</f>
        <v/>
      </c>
      <c r="L376" s="36">
        <f>IF(P376="","",INDEX(Settings!$B$2:$B$8,P376))</f>
        <v/>
      </c>
      <c r="M376" s="37">
        <f>IF(OR(P376="",J376=""),"",IFERROR(SUBSTITUTE(SUBSTITUTE(INDEX(Templates!$C$2:$C$5,INDEX(Settings!$E$2:$E$8,P376)),"[Name]",B376),"[service]",D376),"Check template / راجع القالب"))</f>
        <v/>
      </c>
      <c r="N376" s="38">
        <f>IF(OR(P376="",J376=""),"",IFERROR(SUBSTITUTE(SUBSTITUTE(INDEX(Templates!$D$2:$D$5,INDEX(Settings!$E$2:$E$8,P376)),"[Name]",B376),"[service]",D376),"Check template / راجع القالب"))</f>
        <v/>
      </c>
      <c r="O376">
        <f>IF(OR(P376="",A376=""),"",IF(J376&lt;&gt;"",J376+ROW()/100000,IF(COUNT(INDEX(Settings!$C$2:$C$8,P376))=0,"",A376+ROW()/100000)))</f>
        <v/>
      </c>
      <c r="P376">
        <f>IF(OR(A376="",G376=""),"",IFERROR(MATCH(G376,Settings!$A$2:$A$8,0),""))</f>
        <v/>
      </c>
    </row>
    <row r="377">
      <c r="A377" s="30" t="n"/>
      <c r="B377" s="31" t="n"/>
      <c r="C377" s="31" t="n"/>
      <c r="D377" s="31" t="n"/>
      <c r="E377" s="31" t="n"/>
      <c r="F377" s="32" t="n"/>
      <c r="G377" s="31" t="n"/>
      <c r="H377" s="30" t="n"/>
      <c r="I377" s="33">
        <f>IF(A377="","",MAX(0,TODAY()-A377))</f>
        <v/>
      </c>
      <c r="J377" s="34">
        <f>IF(OR(P377="",A377=""),"",IF(COUNT(INDEX(Settings!$C$2:$C$8,P377))=0,"",IF(AND(INDEX(Settings!$D$2:$D$8,P377)="H",H377=""),"",IF(INDEX(Settings!$D$2:$D$8,P377)="A",A377,IF(INDEX(Settings!$D$2:$D$8,P377)="HA",IF(H377="",A377,H377),H377))+INDEX(Settings!$C$2:$C$8,P377))))</f>
        <v/>
      </c>
      <c r="K377" s="35">
        <f>IF(A377="",IF(B377&lt;&gt;"","Add date / أدخل تاريخ الاستفسار",""),IF(G377="","Set status / اختر الحالة",IF(P377="","Check status / راجع الحالة",IF(COUNT(INDEX(Settings!$C$2:$C$8,P377))=0,"Closed / مغلق",IF(AND(INDEX(Settings!$D$2:$D$8,P377)="H",H377=""),"Add last follow-up date / أدخل تاريخ آخر متابعة",IF(J377&lt;TODAY(),"OVERDUE / متأخر",IF(J377=TODAY(),"DUE TODAY / مستحق اليوم","Upcoming / قادم")))))))</f>
        <v/>
      </c>
      <c r="L377" s="36">
        <f>IF(P377="","",INDEX(Settings!$B$2:$B$8,P377))</f>
        <v/>
      </c>
      <c r="M377" s="37">
        <f>IF(OR(P377="",J377=""),"",IFERROR(SUBSTITUTE(SUBSTITUTE(INDEX(Templates!$C$2:$C$5,INDEX(Settings!$E$2:$E$8,P377)),"[Name]",B377),"[service]",D377),"Check template / راجع القالب"))</f>
        <v/>
      </c>
      <c r="N377" s="38">
        <f>IF(OR(P377="",J377=""),"",IFERROR(SUBSTITUTE(SUBSTITUTE(INDEX(Templates!$D$2:$D$5,INDEX(Settings!$E$2:$E$8,P377)),"[Name]",B377),"[service]",D377),"Check template / راجع القالب"))</f>
        <v/>
      </c>
      <c r="O377">
        <f>IF(OR(P377="",A377=""),"",IF(J377&lt;&gt;"",J377+ROW()/100000,IF(COUNT(INDEX(Settings!$C$2:$C$8,P377))=0,"",A377+ROW()/100000)))</f>
        <v/>
      </c>
      <c r="P377">
        <f>IF(OR(A377="",G377=""),"",IFERROR(MATCH(G377,Settings!$A$2:$A$8,0),""))</f>
        <v/>
      </c>
    </row>
    <row r="378">
      <c r="A378" s="30" t="n"/>
      <c r="B378" s="31" t="n"/>
      <c r="C378" s="31" t="n"/>
      <c r="D378" s="31" t="n"/>
      <c r="E378" s="31" t="n"/>
      <c r="F378" s="32" t="n"/>
      <c r="G378" s="31" t="n"/>
      <c r="H378" s="30" t="n"/>
      <c r="I378" s="33">
        <f>IF(A378="","",MAX(0,TODAY()-A378))</f>
        <v/>
      </c>
      <c r="J378" s="34">
        <f>IF(OR(P378="",A378=""),"",IF(COUNT(INDEX(Settings!$C$2:$C$8,P378))=0,"",IF(AND(INDEX(Settings!$D$2:$D$8,P378)="H",H378=""),"",IF(INDEX(Settings!$D$2:$D$8,P378)="A",A378,IF(INDEX(Settings!$D$2:$D$8,P378)="HA",IF(H378="",A378,H378),H378))+INDEX(Settings!$C$2:$C$8,P378))))</f>
        <v/>
      </c>
      <c r="K378" s="35">
        <f>IF(A378="",IF(B378&lt;&gt;"","Add date / أدخل تاريخ الاستفسار",""),IF(G378="","Set status / اختر الحالة",IF(P378="","Check status / راجع الحالة",IF(COUNT(INDEX(Settings!$C$2:$C$8,P378))=0,"Closed / مغلق",IF(AND(INDEX(Settings!$D$2:$D$8,P378)="H",H378=""),"Add last follow-up date / أدخل تاريخ آخر متابعة",IF(J378&lt;TODAY(),"OVERDUE / متأخر",IF(J378=TODAY(),"DUE TODAY / مستحق اليوم","Upcoming / قادم")))))))</f>
        <v/>
      </c>
      <c r="L378" s="36">
        <f>IF(P378="","",INDEX(Settings!$B$2:$B$8,P378))</f>
        <v/>
      </c>
      <c r="M378" s="37">
        <f>IF(OR(P378="",J378=""),"",IFERROR(SUBSTITUTE(SUBSTITUTE(INDEX(Templates!$C$2:$C$5,INDEX(Settings!$E$2:$E$8,P378)),"[Name]",B378),"[service]",D378),"Check template / راجع القالب"))</f>
        <v/>
      </c>
      <c r="N378" s="38">
        <f>IF(OR(P378="",J378=""),"",IFERROR(SUBSTITUTE(SUBSTITUTE(INDEX(Templates!$D$2:$D$5,INDEX(Settings!$E$2:$E$8,P378)),"[Name]",B378),"[service]",D378),"Check template / راجع القالب"))</f>
        <v/>
      </c>
      <c r="O378">
        <f>IF(OR(P378="",A378=""),"",IF(J378&lt;&gt;"",J378+ROW()/100000,IF(COUNT(INDEX(Settings!$C$2:$C$8,P378))=0,"",A378+ROW()/100000)))</f>
        <v/>
      </c>
      <c r="P378">
        <f>IF(OR(A378="",G378=""),"",IFERROR(MATCH(G378,Settings!$A$2:$A$8,0),""))</f>
        <v/>
      </c>
    </row>
    <row r="379">
      <c r="A379" s="30" t="n"/>
      <c r="B379" s="31" t="n"/>
      <c r="C379" s="31" t="n"/>
      <c r="D379" s="31" t="n"/>
      <c r="E379" s="31" t="n"/>
      <c r="F379" s="32" t="n"/>
      <c r="G379" s="31" t="n"/>
      <c r="H379" s="30" t="n"/>
      <c r="I379" s="33">
        <f>IF(A379="","",MAX(0,TODAY()-A379))</f>
        <v/>
      </c>
      <c r="J379" s="34">
        <f>IF(OR(P379="",A379=""),"",IF(COUNT(INDEX(Settings!$C$2:$C$8,P379))=0,"",IF(AND(INDEX(Settings!$D$2:$D$8,P379)="H",H379=""),"",IF(INDEX(Settings!$D$2:$D$8,P379)="A",A379,IF(INDEX(Settings!$D$2:$D$8,P379)="HA",IF(H379="",A379,H379),H379))+INDEX(Settings!$C$2:$C$8,P379))))</f>
        <v/>
      </c>
      <c r="K379" s="35">
        <f>IF(A379="",IF(B379&lt;&gt;"","Add date / أدخل تاريخ الاستفسار",""),IF(G379="","Set status / اختر الحالة",IF(P379="","Check status / راجع الحالة",IF(COUNT(INDEX(Settings!$C$2:$C$8,P379))=0,"Closed / مغلق",IF(AND(INDEX(Settings!$D$2:$D$8,P379)="H",H379=""),"Add last follow-up date / أدخل تاريخ آخر متابعة",IF(J379&lt;TODAY(),"OVERDUE / متأخر",IF(J379=TODAY(),"DUE TODAY / مستحق اليوم","Upcoming / قادم")))))))</f>
        <v/>
      </c>
      <c r="L379" s="36">
        <f>IF(P379="","",INDEX(Settings!$B$2:$B$8,P379))</f>
        <v/>
      </c>
      <c r="M379" s="37">
        <f>IF(OR(P379="",J379=""),"",IFERROR(SUBSTITUTE(SUBSTITUTE(INDEX(Templates!$C$2:$C$5,INDEX(Settings!$E$2:$E$8,P379)),"[Name]",B379),"[service]",D379),"Check template / راجع القالب"))</f>
        <v/>
      </c>
      <c r="N379" s="38">
        <f>IF(OR(P379="",J379=""),"",IFERROR(SUBSTITUTE(SUBSTITUTE(INDEX(Templates!$D$2:$D$5,INDEX(Settings!$E$2:$E$8,P379)),"[Name]",B379),"[service]",D379),"Check template / راجع القالب"))</f>
        <v/>
      </c>
      <c r="O379">
        <f>IF(OR(P379="",A379=""),"",IF(J379&lt;&gt;"",J379+ROW()/100000,IF(COUNT(INDEX(Settings!$C$2:$C$8,P379))=0,"",A379+ROW()/100000)))</f>
        <v/>
      </c>
      <c r="P379">
        <f>IF(OR(A379="",G379=""),"",IFERROR(MATCH(G379,Settings!$A$2:$A$8,0),""))</f>
        <v/>
      </c>
    </row>
    <row r="380">
      <c r="A380" s="30" t="n"/>
      <c r="B380" s="31" t="n"/>
      <c r="C380" s="31" t="n"/>
      <c r="D380" s="31" t="n"/>
      <c r="E380" s="31" t="n"/>
      <c r="F380" s="32" t="n"/>
      <c r="G380" s="31" t="n"/>
      <c r="H380" s="30" t="n"/>
      <c r="I380" s="33">
        <f>IF(A380="","",MAX(0,TODAY()-A380))</f>
        <v/>
      </c>
      <c r="J380" s="34">
        <f>IF(OR(P380="",A380=""),"",IF(COUNT(INDEX(Settings!$C$2:$C$8,P380))=0,"",IF(AND(INDEX(Settings!$D$2:$D$8,P380)="H",H380=""),"",IF(INDEX(Settings!$D$2:$D$8,P380)="A",A380,IF(INDEX(Settings!$D$2:$D$8,P380)="HA",IF(H380="",A380,H380),H380))+INDEX(Settings!$C$2:$C$8,P380))))</f>
        <v/>
      </c>
      <c r="K380" s="35">
        <f>IF(A380="",IF(B380&lt;&gt;"","Add date / أدخل تاريخ الاستفسار",""),IF(G380="","Set status / اختر الحالة",IF(P380="","Check status / راجع الحالة",IF(COUNT(INDEX(Settings!$C$2:$C$8,P380))=0,"Closed / مغلق",IF(AND(INDEX(Settings!$D$2:$D$8,P380)="H",H380=""),"Add last follow-up date / أدخل تاريخ آخر متابعة",IF(J380&lt;TODAY(),"OVERDUE / متأخر",IF(J380=TODAY(),"DUE TODAY / مستحق اليوم","Upcoming / قادم")))))))</f>
        <v/>
      </c>
      <c r="L380" s="36">
        <f>IF(P380="","",INDEX(Settings!$B$2:$B$8,P380))</f>
        <v/>
      </c>
      <c r="M380" s="37">
        <f>IF(OR(P380="",J380=""),"",IFERROR(SUBSTITUTE(SUBSTITUTE(INDEX(Templates!$C$2:$C$5,INDEX(Settings!$E$2:$E$8,P380)),"[Name]",B380),"[service]",D380),"Check template / راجع القالب"))</f>
        <v/>
      </c>
      <c r="N380" s="38">
        <f>IF(OR(P380="",J380=""),"",IFERROR(SUBSTITUTE(SUBSTITUTE(INDEX(Templates!$D$2:$D$5,INDEX(Settings!$E$2:$E$8,P380)),"[Name]",B380),"[service]",D380),"Check template / راجع القالب"))</f>
        <v/>
      </c>
      <c r="O380">
        <f>IF(OR(P380="",A380=""),"",IF(J380&lt;&gt;"",J380+ROW()/100000,IF(COUNT(INDEX(Settings!$C$2:$C$8,P380))=0,"",A380+ROW()/100000)))</f>
        <v/>
      </c>
      <c r="P380">
        <f>IF(OR(A380="",G380=""),"",IFERROR(MATCH(G380,Settings!$A$2:$A$8,0),""))</f>
        <v/>
      </c>
    </row>
    <row r="381">
      <c r="A381" s="30" t="n"/>
      <c r="B381" s="31" t="n"/>
      <c r="C381" s="31" t="n"/>
      <c r="D381" s="31" t="n"/>
      <c r="E381" s="31" t="n"/>
      <c r="F381" s="32" t="n"/>
      <c r="G381" s="31" t="n"/>
      <c r="H381" s="30" t="n"/>
      <c r="I381" s="33">
        <f>IF(A381="","",MAX(0,TODAY()-A381))</f>
        <v/>
      </c>
      <c r="J381" s="34">
        <f>IF(OR(P381="",A381=""),"",IF(COUNT(INDEX(Settings!$C$2:$C$8,P381))=0,"",IF(AND(INDEX(Settings!$D$2:$D$8,P381)="H",H381=""),"",IF(INDEX(Settings!$D$2:$D$8,P381)="A",A381,IF(INDEX(Settings!$D$2:$D$8,P381)="HA",IF(H381="",A381,H381),H381))+INDEX(Settings!$C$2:$C$8,P381))))</f>
        <v/>
      </c>
      <c r="K381" s="35">
        <f>IF(A381="",IF(B381&lt;&gt;"","Add date / أدخل تاريخ الاستفسار",""),IF(G381="","Set status / اختر الحالة",IF(P381="","Check status / راجع الحالة",IF(COUNT(INDEX(Settings!$C$2:$C$8,P381))=0,"Closed / مغلق",IF(AND(INDEX(Settings!$D$2:$D$8,P381)="H",H381=""),"Add last follow-up date / أدخل تاريخ آخر متابعة",IF(J381&lt;TODAY(),"OVERDUE / متأخر",IF(J381=TODAY(),"DUE TODAY / مستحق اليوم","Upcoming / قادم")))))))</f>
        <v/>
      </c>
      <c r="L381" s="36">
        <f>IF(P381="","",INDEX(Settings!$B$2:$B$8,P381))</f>
        <v/>
      </c>
      <c r="M381" s="37">
        <f>IF(OR(P381="",J381=""),"",IFERROR(SUBSTITUTE(SUBSTITUTE(INDEX(Templates!$C$2:$C$5,INDEX(Settings!$E$2:$E$8,P381)),"[Name]",B381),"[service]",D381),"Check template / راجع القالب"))</f>
        <v/>
      </c>
      <c r="N381" s="38">
        <f>IF(OR(P381="",J381=""),"",IFERROR(SUBSTITUTE(SUBSTITUTE(INDEX(Templates!$D$2:$D$5,INDEX(Settings!$E$2:$E$8,P381)),"[Name]",B381),"[service]",D381),"Check template / راجع القالب"))</f>
        <v/>
      </c>
      <c r="O381">
        <f>IF(OR(P381="",A381=""),"",IF(J381&lt;&gt;"",J381+ROW()/100000,IF(COUNT(INDEX(Settings!$C$2:$C$8,P381))=0,"",A381+ROW()/100000)))</f>
        <v/>
      </c>
      <c r="P381">
        <f>IF(OR(A381="",G381=""),"",IFERROR(MATCH(G381,Settings!$A$2:$A$8,0),""))</f>
        <v/>
      </c>
    </row>
    <row r="382">
      <c r="A382" s="30" t="n"/>
      <c r="B382" s="31" t="n"/>
      <c r="C382" s="31" t="n"/>
      <c r="D382" s="31" t="n"/>
      <c r="E382" s="31" t="n"/>
      <c r="F382" s="32" t="n"/>
      <c r="G382" s="31" t="n"/>
      <c r="H382" s="30" t="n"/>
      <c r="I382" s="33">
        <f>IF(A382="","",MAX(0,TODAY()-A382))</f>
        <v/>
      </c>
      <c r="J382" s="34">
        <f>IF(OR(P382="",A382=""),"",IF(COUNT(INDEX(Settings!$C$2:$C$8,P382))=0,"",IF(AND(INDEX(Settings!$D$2:$D$8,P382)="H",H382=""),"",IF(INDEX(Settings!$D$2:$D$8,P382)="A",A382,IF(INDEX(Settings!$D$2:$D$8,P382)="HA",IF(H382="",A382,H382),H382))+INDEX(Settings!$C$2:$C$8,P382))))</f>
        <v/>
      </c>
      <c r="K382" s="35">
        <f>IF(A382="",IF(B382&lt;&gt;"","Add date / أدخل تاريخ الاستفسار",""),IF(G382="","Set status / اختر الحالة",IF(P382="","Check status / راجع الحالة",IF(COUNT(INDEX(Settings!$C$2:$C$8,P382))=0,"Closed / مغلق",IF(AND(INDEX(Settings!$D$2:$D$8,P382)="H",H382=""),"Add last follow-up date / أدخل تاريخ آخر متابعة",IF(J382&lt;TODAY(),"OVERDUE / متأخر",IF(J382=TODAY(),"DUE TODAY / مستحق اليوم","Upcoming / قادم")))))))</f>
        <v/>
      </c>
      <c r="L382" s="36">
        <f>IF(P382="","",INDEX(Settings!$B$2:$B$8,P382))</f>
        <v/>
      </c>
      <c r="M382" s="37">
        <f>IF(OR(P382="",J382=""),"",IFERROR(SUBSTITUTE(SUBSTITUTE(INDEX(Templates!$C$2:$C$5,INDEX(Settings!$E$2:$E$8,P382)),"[Name]",B382),"[service]",D382),"Check template / راجع القالب"))</f>
        <v/>
      </c>
      <c r="N382" s="38">
        <f>IF(OR(P382="",J382=""),"",IFERROR(SUBSTITUTE(SUBSTITUTE(INDEX(Templates!$D$2:$D$5,INDEX(Settings!$E$2:$E$8,P382)),"[Name]",B382),"[service]",D382),"Check template / راجع القالب"))</f>
        <v/>
      </c>
      <c r="O382">
        <f>IF(OR(P382="",A382=""),"",IF(J382&lt;&gt;"",J382+ROW()/100000,IF(COUNT(INDEX(Settings!$C$2:$C$8,P382))=0,"",A382+ROW()/100000)))</f>
        <v/>
      </c>
      <c r="P382">
        <f>IF(OR(A382="",G382=""),"",IFERROR(MATCH(G382,Settings!$A$2:$A$8,0),""))</f>
        <v/>
      </c>
    </row>
    <row r="383">
      <c r="A383" s="30" t="n"/>
      <c r="B383" s="31" t="n"/>
      <c r="C383" s="31" t="n"/>
      <c r="D383" s="31" t="n"/>
      <c r="E383" s="31" t="n"/>
      <c r="F383" s="32" t="n"/>
      <c r="G383" s="31" t="n"/>
      <c r="H383" s="30" t="n"/>
      <c r="I383" s="33">
        <f>IF(A383="","",MAX(0,TODAY()-A383))</f>
        <v/>
      </c>
      <c r="J383" s="34">
        <f>IF(OR(P383="",A383=""),"",IF(COUNT(INDEX(Settings!$C$2:$C$8,P383))=0,"",IF(AND(INDEX(Settings!$D$2:$D$8,P383)="H",H383=""),"",IF(INDEX(Settings!$D$2:$D$8,P383)="A",A383,IF(INDEX(Settings!$D$2:$D$8,P383)="HA",IF(H383="",A383,H383),H383))+INDEX(Settings!$C$2:$C$8,P383))))</f>
        <v/>
      </c>
      <c r="K383" s="35">
        <f>IF(A383="",IF(B383&lt;&gt;"","Add date / أدخل تاريخ الاستفسار",""),IF(G383="","Set status / اختر الحالة",IF(P383="","Check status / راجع الحالة",IF(COUNT(INDEX(Settings!$C$2:$C$8,P383))=0,"Closed / مغلق",IF(AND(INDEX(Settings!$D$2:$D$8,P383)="H",H383=""),"Add last follow-up date / أدخل تاريخ آخر متابعة",IF(J383&lt;TODAY(),"OVERDUE / متأخر",IF(J383=TODAY(),"DUE TODAY / مستحق اليوم","Upcoming / قادم")))))))</f>
        <v/>
      </c>
      <c r="L383" s="36">
        <f>IF(P383="","",INDEX(Settings!$B$2:$B$8,P383))</f>
        <v/>
      </c>
      <c r="M383" s="37">
        <f>IF(OR(P383="",J383=""),"",IFERROR(SUBSTITUTE(SUBSTITUTE(INDEX(Templates!$C$2:$C$5,INDEX(Settings!$E$2:$E$8,P383)),"[Name]",B383),"[service]",D383),"Check template / راجع القالب"))</f>
        <v/>
      </c>
      <c r="N383" s="38">
        <f>IF(OR(P383="",J383=""),"",IFERROR(SUBSTITUTE(SUBSTITUTE(INDEX(Templates!$D$2:$D$5,INDEX(Settings!$E$2:$E$8,P383)),"[Name]",B383),"[service]",D383),"Check template / راجع القالب"))</f>
        <v/>
      </c>
      <c r="O383">
        <f>IF(OR(P383="",A383=""),"",IF(J383&lt;&gt;"",J383+ROW()/100000,IF(COUNT(INDEX(Settings!$C$2:$C$8,P383))=0,"",A383+ROW()/100000)))</f>
        <v/>
      </c>
      <c r="P383">
        <f>IF(OR(A383="",G383=""),"",IFERROR(MATCH(G383,Settings!$A$2:$A$8,0),""))</f>
        <v/>
      </c>
    </row>
    <row r="384">
      <c r="A384" s="30" t="n"/>
      <c r="B384" s="31" t="n"/>
      <c r="C384" s="31" t="n"/>
      <c r="D384" s="31" t="n"/>
      <c r="E384" s="31" t="n"/>
      <c r="F384" s="32" t="n"/>
      <c r="G384" s="31" t="n"/>
      <c r="H384" s="30" t="n"/>
      <c r="I384" s="33">
        <f>IF(A384="","",MAX(0,TODAY()-A384))</f>
        <v/>
      </c>
      <c r="J384" s="34">
        <f>IF(OR(P384="",A384=""),"",IF(COUNT(INDEX(Settings!$C$2:$C$8,P384))=0,"",IF(AND(INDEX(Settings!$D$2:$D$8,P384)="H",H384=""),"",IF(INDEX(Settings!$D$2:$D$8,P384)="A",A384,IF(INDEX(Settings!$D$2:$D$8,P384)="HA",IF(H384="",A384,H384),H384))+INDEX(Settings!$C$2:$C$8,P384))))</f>
        <v/>
      </c>
      <c r="K384" s="35">
        <f>IF(A384="",IF(B384&lt;&gt;"","Add date / أدخل تاريخ الاستفسار",""),IF(G384="","Set status / اختر الحالة",IF(P384="","Check status / راجع الحالة",IF(COUNT(INDEX(Settings!$C$2:$C$8,P384))=0,"Closed / مغلق",IF(AND(INDEX(Settings!$D$2:$D$8,P384)="H",H384=""),"Add last follow-up date / أدخل تاريخ آخر متابعة",IF(J384&lt;TODAY(),"OVERDUE / متأخر",IF(J384=TODAY(),"DUE TODAY / مستحق اليوم","Upcoming / قادم")))))))</f>
        <v/>
      </c>
      <c r="L384" s="36">
        <f>IF(P384="","",INDEX(Settings!$B$2:$B$8,P384))</f>
        <v/>
      </c>
      <c r="M384" s="37">
        <f>IF(OR(P384="",J384=""),"",IFERROR(SUBSTITUTE(SUBSTITUTE(INDEX(Templates!$C$2:$C$5,INDEX(Settings!$E$2:$E$8,P384)),"[Name]",B384),"[service]",D384),"Check template / راجع القالب"))</f>
        <v/>
      </c>
      <c r="N384" s="38">
        <f>IF(OR(P384="",J384=""),"",IFERROR(SUBSTITUTE(SUBSTITUTE(INDEX(Templates!$D$2:$D$5,INDEX(Settings!$E$2:$E$8,P384)),"[Name]",B384),"[service]",D384),"Check template / راجع القالب"))</f>
        <v/>
      </c>
      <c r="O384">
        <f>IF(OR(P384="",A384=""),"",IF(J384&lt;&gt;"",J384+ROW()/100000,IF(COUNT(INDEX(Settings!$C$2:$C$8,P384))=0,"",A384+ROW()/100000)))</f>
        <v/>
      </c>
      <c r="P384">
        <f>IF(OR(A384="",G384=""),"",IFERROR(MATCH(G384,Settings!$A$2:$A$8,0),""))</f>
        <v/>
      </c>
    </row>
    <row r="385">
      <c r="A385" s="30" t="n"/>
      <c r="B385" s="31" t="n"/>
      <c r="C385" s="31" t="n"/>
      <c r="D385" s="31" t="n"/>
      <c r="E385" s="31" t="n"/>
      <c r="F385" s="32" t="n"/>
      <c r="G385" s="31" t="n"/>
      <c r="H385" s="30" t="n"/>
      <c r="I385" s="33">
        <f>IF(A385="","",MAX(0,TODAY()-A385))</f>
        <v/>
      </c>
      <c r="J385" s="34">
        <f>IF(OR(P385="",A385=""),"",IF(COUNT(INDEX(Settings!$C$2:$C$8,P385))=0,"",IF(AND(INDEX(Settings!$D$2:$D$8,P385)="H",H385=""),"",IF(INDEX(Settings!$D$2:$D$8,P385)="A",A385,IF(INDEX(Settings!$D$2:$D$8,P385)="HA",IF(H385="",A385,H385),H385))+INDEX(Settings!$C$2:$C$8,P385))))</f>
        <v/>
      </c>
      <c r="K385" s="35">
        <f>IF(A385="",IF(B385&lt;&gt;"","Add date / أدخل تاريخ الاستفسار",""),IF(G385="","Set status / اختر الحالة",IF(P385="","Check status / راجع الحالة",IF(COUNT(INDEX(Settings!$C$2:$C$8,P385))=0,"Closed / مغلق",IF(AND(INDEX(Settings!$D$2:$D$8,P385)="H",H385=""),"Add last follow-up date / أدخل تاريخ آخر متابعة",IF(J385&lt;TODAY(),"OVERDUE / متأخر",IF(J385=TODAY(),"DUE TODAY / مستحق اليوم","Upcoming / قادم")))))))</f>
        <v/>
      </c>
      <c r="L385" s="36">
        <f>IF(P385="","",INDEX(Settings!$B$2:$B$8,P385))</f>
        <v/>
      </c>
      <c r="M385" s="37">
        <f>IF(OR(P385="",J385=""),"",IFERROR(SUBSTITUTE(SUBSTITUTE(INDEX(Templates!$C$2:$C$5,INDEX(Settings!$E$2:$E$8,P385)),"[Name]",B385),"[service]",D385),"Check template / راجع القالب"))</f>
        <v/>
      </c>
      <c r="N385" s="38">
        <f>IF(OR(P385="",J385=""),"",IFERROR(SUBSTITUTE(SUBSTITUTE(INDEX(Templates!$D$2:$D$5,INDEX(Settings!$E$2:$E$8,P385)),"[Name]",B385),"[service]",D385),"Check template / راجع القالب"))</f>
        <v/>
      </c>
      <c r="O385">
        <f>IF(OR(P385="",A385=""),"",IF(J385&lt;&gt;"",J385+ROW()/100000,IF(COUNT(INDEX(Settings!$C$2:$C$8,P385))=0,"",A385+ROW()/100000)))</f>
        <v/>
      </c>
      <c r="P385">
        <f>IF(OR(A385="",G385=""),"",IFERROR(MATCH(G385,Settings!$A$2:$A$8,0),""))</f>
        <v/>
      </c>
    </row>
    <row r="386">
      <c r="A386" s="30" t="n"/>
      <c r="B386" s="31" t="n"/>
      <c r="C386" s="31" t="n"/>
      <c r="D386" s="31" t="n"/>
      <c r="E386" s="31" t="n"/>
      <c r="F386" s="32" t="n"/>
      <c r="G386" s="31" t="n"/>
      <c r="H386" s="30" t="n"/>
      <c r="I386" s="33">
        <f>IF(A386="","",MAX(0,TODAY()-A386))</f>
        <v/>
      </c>
      <c r="J386" s="34">
        <f>IF(OR(P386="",A386=""),"",IF(COUNT(INDEX(Settings!$C$2:$C$8,P386))=0,"",IF(AND(INDEX(Settings!$D$2:$D$8,P386)="H",H386=""),"",IF(INDEX(Settings!$D$2:$D$8,P386)="A",A386,IF(INDEX(Settings!$D$2:$D$8,P386)="HA",IF(H386="",A386,H386),H386))+INDEX(Settings!$C$2:$C$8,P386))))</f>
        <v/>
      </c>
      <c r="K386" s="35">
        <f>IF(A386="",IF(B386&lt;&gt;"","Add date / أدخل تاريخ الاستفسار",""),IF(G386="","Set status / اختر الحالة",IF(P386="","Check status / راجع الحالة",IF(COUNT(INDEX(Settings!$C$2:$C$8,P386))=0,"Closed / مغلق",IF(AND(INDEX(Settings!$D$2:$D$8,P386)="H",H386=""),"Add last follow-up date / أدخل تاريخ آخر متابعة",IF(J386&lt;TODAY(),"OVERDUE / متأخر",IF(J386=TODAY(),"DUE TODAY / مستحق اليوم","Upcoming / قادم")))))))</f>
        <v/>
      </c>
      <c r="L386" s="36">
        <f>IF(P386="","",INDEX(Settings!$B$2:$B$8,P386))</f>
        <v/>
      </c>
      <c r="M386" s="37">
        <f>IF(OR(P386="",J386=""),"",IFERROR(SUBSTITUTE(SUBSTITUTE(INDEX(Templates!$C$2:$C$5,INDEX(Settings!$E$2:$E$8,P386)),"[Name]",B386),"[service]",D386),"Check template / راجع القالب"))</f>
        <v/>
      </c>
      <c r="N386" s="38">
        <f>IF(OR(P386="",J386=""),"",IFERROR(SUBSTITUTE(SUBSTITUTE(INDEX(Templates!$D$2:$D$5,INDEX(Settings!$E$2:$E$8,P386)),"[Name]",B386),"[service]",D386),"Check template / راجع القالب"))</f>
        <v/>
      </c>
      <c r="O386">
        <f>IF(OR(P386="",A386=""),"",IF(J386&lt;&gt;"",J386+ROW()/100000,IF(COUNT(INDEX(Settings!$C$2:$C$8,P386))=0,"",A386+ROW()/100000)))</f>
        <v/>
      </c>
      <c r="P386">
        <f>IF(OR(A386="",G386=""),"",IFERROR(MATCH(G386,Settings!$A$2:$A$8,0),""))</f>
        <v/>
      </c>
    </row>
    <row r="387">
      <c r="A387" s="30" t="n"/>
      <c r="B387" s="31" t="n"/>
      <c r="C387" s="31" t="n"/>
      <c r="D387" s="31" t="n"/>
      <c r="E387" s="31" t="n"/>
      <c r="F387" s="32" t="n"/>
      <c r="G387" s="31" t="n"/>
      <c r="H387" s="30" t="n"/>
      <c r="I387" s="33">
        <f>IF(A387="","",MAX(0,TODAY()-A387))</f>
        <v/>
      </c>
      <c r="J387" s="34">
        <f>IF(OR(P387="",A387=""),"",IF(COUNT(INDEX(Settings!$C$2:$C$8,P387))=0,"",IF(AND(INDEX(Settings!$D$2:$D$8,P387)="H",H387=""),"",IF(INDEX(Settings!$D$2:$D$8,P387)="A",A387,IF(INDEX(Settings!$D$2:$D$8,P387)="HA",IF(H387="",A387,H387),H387))+INDEX(Settings!$C$2:$C$8,P387))))</f>
        <v/>
      </c>
      <c r="K387" s="35">
        <f>IF(A387="",IF(B387&lt;&gt;"","Add date / أدخل تاريخ الاستفسار",""),IF(G387="","Set status / اختر الحالة",IF(P387="","Check status / راجع الحالة",IF(COUNT(INDEX(Settings!$C$2:$C$8,P387))=0,"Closed / مغلق",IF(AND(INDEX(Settings!$D$2:$D$8,P387)="H",H387=""),"Add last follow-up date / أدخل تاريخ آخر متابعة",IF(J387&lt;TODAY(),"OVERDUE / متأخر",IF(J387=TODAY(),"DUE TODAY / مستحق اليوم","Upcoming / قادم")))))))</f>
        <v/>
      </c>
      <c r="L387" s="36">
        <f>IF(P387="","",INDEX(Settings!$B$2:$B$8,P387))</f>
        <v/>
      </c>
      <c r="M387" s="37">
        <f>IF(OR(P387="",J387=""),"",IFERROR(SUBSTITUTE(SUBSTITUTE(INDEX(Templates!$C$2:$C$5,INDEX(Settings!$E$2:$E$8,P387)),"[Name]",B387),"[service]",D387),"Check template / راجع القالب"))</f>
        <v/>
      </c>
      <c r="N387" s="38">
        <f>IF(OR(P387="",J387=""),"",IFERROR(SUBSTITUTE(SUBSTITUTE(INDEX(Templates!$D$2:$D$5,INDEX(Settings!$E$2:$E$8,P387)),"[Name]",B387),"[service]",D387),"Check template / راجع القالب"))</f>
        <v/>
      </c>
      <c r="O387">
        <f>IF(OR(P387="",A387=""),"",IF(J387&lt;&gt;"",J387+ROW()/100000,IF(COUNT(INDEX(Settings!$C$2:$C$8,P387))=0,"",A387+ROW()/100000)))</f>
        <v/>
      </c>
      <c r="P387">
        <f>IF(OR(A387="",G387=""),"",IFERROR(MATCH(G387,Settings!$A$2:$A$8,0),""))</f>
        <v/>
      </c>
    </row>
    <row r="388">
      <c r="A388" s="30" t="n"/>
      <c r="B388" s="31" t="n"/>
      <c r="C388" s="31" t="n"/>
      <c r="D388" s="31" t="n"/>
      <c r="E388" s="31" t="n"/>
      <c r="F388" s="32" t="n"/>
      <c r="G388" s="31" t="n"/>
      <c r="H388" s="30" t="n"/>
      <c r="I388" s="33">
        <f>IF(A388="","",MAX(0,TODAY()-A388))</f>
        <v/>
      </c>
      <c r="J388" s="34">
        <f>IF(OR(P388="",A388=""),"",IF(COUNT(INDEX(Settings!$C$2:$C$8,P388))=0,"",IF(AND(INDEX(Settings!$D$2:$D$8,P388)="H",H388=""),"",IF(INDEX(Settings!$D$2:$D$8,P388)="A",A388,IF(INDEX(Settings!$D$2:$D$8,P388)="HA",IF(H388="",A388,H388),H388))+INDEX(Settings!$C$2:$C$8,P388))))</f>
        <v/>
      </c>
      <c r="K388" s="35">
        <f>IF(A388="",IF(B388&lt;&gt;"","Add date / أدخل تاريخ الاستفسار",""),IF(G388="","Set status / اختر الحالة",IF(P388="","Check status / راجع الحالة",IF(COUNT(INDEX(Settings!$C$2:$C$8,P388))=0,"Closed / مغلق",IF(AND(INDEX(Settings!$D$2:$D$8,P388)="H",H388=""),"Add last follow-up date / أدخل تاريخ آخر متابعة",IF(J388&lt;TODAY(),"OVERDUE / متأخر",IF(J388=TODAY(),"DUE TODAY / مستحق اليوم","Upcoming / قادم")))))))</f>
        <v/>
      </c>
      <c r="L388" s="36">
        <f>IF(P388="","",INDEX(Settings!$B$2:$B$8,P388))</f>
        <v/>
      </c>
      <c r="M388" s="37">
        <f>IF(OR(P388="",J388=""),"",IFERROR(SUBSTITUTE(SUBSTITUTE(INDEX(Templates!$C$2:$C$5,INDEX(Settings!$E$2:$E$8,P388)),"[Name]",B388),"[service]",D388),"Check template / راجع القالب"))</f>
        <v/>
      </c>
      <c r="N388" s="38">
        <f>IF(OR(P388="",J388=""),"",IFERROR(SUBSTITUTE(SUBSTITUTE(INDEX(Templates!$D$2:$D$5,INDEX(Settings!$E$2:$E$8,P388)),"[Name]",B388),"[service]",D388),"Check template / راجع القالب"))</f>
        <v/>
      </c>
      <c r="O388">
        <f>IF(OR(P388="",A388=""),"",IF(J388&lt;&gt;"",J388+ROW()/100000,IF(COUNT(INDEX(Settings!$C$2:$C$8,P388))=0,"",A388+ROW()/100000)))</f>
        <v/>
      </c>
      <c r="P388">
        <f>IF(OR(A388="",G388=""),"",IFERROR(MATCH(G388,Settings!$A$2:$A$8,0),""))</f>
        <v/>
      </c>
    </row>
    <row r="389">
      <c r="A389" s="30" t="n"/>
      <c r="B389" s="31" t="n"/>
      <c r="C389" s="31" t="n"/>
      <c r="D389" s="31" t="n"/>
      <c r="E389" s="31" t="n"/>
      <c r="F389" s="32" t="n"/>
      <c r="G389" s="31" t="n"/>
      <c r="H389" s="30" t="n"/>
      <c r="I389" s="33">
        <f>IF(A389="","",MAX(0,TODAY()-A389))</f>
        <v/>
      </c>
      <c r="J389" s="34">
        <f>IF(OR(P389="",A389=""),"",IF(COUNT(INDEX(Settings!$C$2:$C$8,P389))=0,"",IF(AND(INDEX(Settings!$D$2:$D$8,P389)="H",H389=""),"",IF(INDEX(Settings!$D$2:$D$8,P389)="A",A389,IF(INDEX(Settings!$D$2:$D$8,P389)="HA",IF(H389="",A389,H389),H389))+INDEX(Settings!$C$2:$C$8,P389))))</f>
        <v/>
      </c>
      <c r="K389" s="35">
        <f>IF(A389="",IF(B389&lt;&gt;"","Add date / أدخل تاريخ الاستفسار",""),IF(G389="","Set status / اختر الحالة",IF(P389="","Check status / راجع الحالة",IF(COUNT(INDEX(Settings!$C$2:$C$8,P389))=0,"Closed / مغلق",IF(AND(INDEX(Settings!$D$2:$D$8,P389)="H",H389=""),"Add last follow-up date / أدخل تاريخ آخر متابعة",IF(J389&lt;TODAY(),"OVERDUE / متأخر",IF(J389=TODAY(),"DUE TODAY / مستحق اليوم","Upcoming / قادم")))))))</f>
        <v/>
      </c>
      <c r="L389" s="36">
        <f>IF(P389="","",INDEX(Settings!$B$2:$B$8,P389))</f>
        <v/>
      </c>
      <c r="M389" s="37">
        <f>IF(OR(P389="",J389=""),"",IFERROR(SUBSTITUTE(SUBSTITUTE(INDEX(Templates!$C$2:$C$5,INDEX(Settings!$E$2:$E$8,P389)),"[Name]",B389),"[service]",D389),"Check template / راجع القالب"))</f>
        <v/>
      </c>
      <c r="N389" s="38">
        <f>IF(OR(P389="",J389=""),"",IFERROR(SUBSTITUTE(SUBSTITUTE(INDEX(Templates!$D$2:$D$5,INDEX(Settings!$E$2:$E$8,P389)),"[Name]",B389),"[service]",D389),"Check template / راجع القالب"))</f>
        <v/>
      </c>
      <c r="O389">
        <f>IF(OR(P389="",A389=""),"",IF(J389&lt;&gt;"",J389+ROW()/100000,IF(COUNT(INDEX(Settings!$C$2:$C$8,P389))=0,"",A389+ROW()/100000)))</f>
        <v/>
      </c>
      <c r="P389">
        <f>IF(OR(A389="",G389=""),"",IFERROR(MATCH(G389,Settings!$A$2:$A$8,0),""))</f>
        <v/>
      </c>
    </row>
    <row r="390">
      <c r="A390" s="30" t="n"/>
      <c r="B390" s="31" t="n"/>
      <c r="C390" s="31" t="n"/>
      <c r="D390" s="31" t="n"/>
      <c r="E390" s="31" t="n"/>
      <c r="F390" s="32" t="n"/>
      <c r="G390" s="31" t="n"/>
      <c r="H390" s="30" t="n"/>
      <c r="I390" s="33">
        <f>IF(A390="","",MAX(0,TODAY()-A390))</f>
        <v/>
      </c>
      <c r="J390" s="34">
        <f>IF(OR(P390="",A390=""),"",IF(COUNT(INDEX(Settings!$C$2:$C$8,P390))=0,"",IF(AND(INDEX(Settings!$D$2:$D$8,P390)="H",H390=""),"",IF(INDEX(Settings!$D$2:$D$8,P390)="A",A390,IF(INDEX(Settings!$D$2:$D$8,P390)="HA",IF(H390="",A390,H390),H390))+INDEX(Settings!$C$2:$C$8,P390))))</f>
        <v/>
      </c>
      <c r="K390" s="35">
        <f>IF(A390="",IF(B390&lt;&gt;"","Add date / أدخل تاريخ الاستفسار",""),IF(G390="","Set status / اختر الحالة",IF(P390="","Check status / راجع الحالة",IF(COUNT(INDEX(Settings!$C$2:$C$8,P390))=0,"Closed / مغلق",IF(AND(INDEX(Settings!$D$2:$D$8,P390)="H",H390=""),"Add last follow-up date / أدخل تاريخ آخر متابعة",IF(J390&lt;TODAY(),"OVERDUE / متأخر",IF(J390=TODAY(),"DUE TODAY / مستحق اليوم","Upcoming / قادم")))))))</f>
        <v/>
      </c>
      <c r="L390" s="36">
        <f>IF(P390="","",INDEX(Settings!$B$2:$B$8,P390))</f>
        <v/>
      </c>
      <c r="M390" s="37">
        <f>IF(OR(P390="",J390=""),"",IFERROR(SUBSTITUTE(SUBSTITUTE(INDEX(Templates!$C$2:$C$5,INDEX(Settings!$E$2:$E$8,P390)),"[Name]",B390),"[service]",D390),"Check template / راجع القالب"))</f>
        <v/>
      </c>
      <c r="N390" s="38">
        <f>IF(OR(P390="",J390=""),"",IFERROR(SUBSTITUTE(SUBSTITUTE(INDEX(Templates!$D$2:$D$5,INDEX(Settings!$E$2:$E$8,P390)),"[Name]",B390),"[service]",D390),"Check template / راجع القالب"))</f>
        <v/>
      </c>
      <c r="O390">
        <f>IF(OR(P390="",A390=""),"",IF(J390&lt;&gt;"",J390+ROW()/100000,IF(COUNT(INDEX(Settings!$C$2:$C$8,P390))=0,"",A390+ROW()/100000)))</f>
        <v/>
      </c>
      <c r="P390">
        <f>IF(OR(A390="",G390=""),"",IFERROR(MATCH(G390,Settings!$A$2:$A$8,0),""))</f>
        <v/>
      </c>
    </row>
    <row r="391">
      <c r="A391" s="30" t="n"/>
      <c r="B391" s="31" t="n"/>
      <c r="C391" s="31" t="n"/>
      <c r="D391" s="31" t="n"/>
      <c r="E391" s="31" t="n"/>
      <c r="F391" s="32" t="n"/>
      <c r="G391" s="31" t="n"/>
      <c r="H391" s="30" t="n"/>
      <c r="I391" s="33">
        <f>IF(A391="","",MAX(0,TODAY()-A391))</f>
        <v/>
      </c>
      <c r="J391" s="34">
        <f>IF(OR(P391="",A391=""),"",IF(COUNT(INDEX(Settings!$C$2:$C$8,P391))=0,"",IF(AND(INDEX(Settings!$D$2:$D$8,P391)="H",H391=""),"",IF(INDEX(Settings!$D$2:$D$8,P391)="A",A391,IF(INDEX(Settings!$D$2:$D$8,P391)="HA",IF(H391="",A391,H391),H391))+INDEX(Settings!$C$2:$C$8,P391))))</f>
        <v/>
      </c>
      <c r="K391" s="35">
        <f>IF(A391="",IF(B391&lt;&gt;"","Add date / أدخل تاريخ الاستفسار",""),IF(G391="","Set status / اختر الحالة",IF(P391="","Check status / راجع الحالة",IF(COUNT(INDEX(Settings!$C$2:$C$8,P391))=0,"Closed / مغلق",IF(AND(INDEX(Settings!$D$2:$D$8,P391)="H",H391=""),"Add last follow-up date / أدخل تاريخ آخر متابعة",IF(J391&lt;TODAY(),"OVERDUE / متأخر",IF(J391=TODAY(),"DUE TODAY / مستحق اليوم","Upcoming / قادم")))))))</f>
        <v/>
      </c>
      <c r="L391" s="36">
        <f>IF(P391="","",INDEX(Settings!$B$2:$B$8,P391))</f>
        <v/>
      </c>
      <c r="M391" s="37">
        <f>IF(OR(P391="",J391=""),"",IFERROR(SUBSTITUTE(SUBSTITUTE(INDEX(Templates!$C$2:$C$5,INDEX(Settings!$E$2:$E$8,P391)),"[Name]",B391),"[service]",D391),"Check template / راجع القالب"))</f>
        <v/>
      </c>
      <c r="N391" s="38">
        <f>IF(OR(P391="",J391=""),"",IFERROR(SUBSTITUTE(SUBSTITUTE(INDEX(Templates!$D$2:$D$5,INDEX(Settings!$E$2:$E$8,P391)),"[Name]",B391),"[service]",D391),"Check template / راجع القالب"))</f>
        <v/>
      </c>
      <c r="O391">
        <f>IF(OR(P391="",A391=""),"",IF(J391&lt;&gt;"",J391+ROW()/100000,IF(COUNT(INDEX(Settings!$C$2:$C$8,P391))=0,"",A391+ROW()/100000)))</f>
        <v/>
      </c>
      <c r="P391">
        <f>IF(OR(A391="",G391=""),"",IFERROR(MATCH(G391,Settings!$A$2:$A$8,0),""))</f>
        <v/>
      </c>
    </row>
    <row r="392">
      <c r="A392" s="30" t="n"/>
      <c r="B392" s="31" t="n"/>
      <c r="C392" s="31" t="n"/>
      <c r="D392" s="31" t="n"/>
      <c r="E392" s="31" t="n"/>
      <c r="F392" s="32" t="n"/>
      <c r="G392" s="31" t="n"/>
      <c r="H392" s="30" t="n"/>
      <c r="I392" s="33">
        <f>IF(A392="","",MAX(0,TODAY()-A392))</f>
        <v/>
      </c>
      <c r="J392" s="34">
        <f>IF(OR(P392="",A392=""),"",IF(COUNT(INDEX(Settings!$C$2:$C$8,P392))=0,"",IF(AND(INDEX(Settings!$D$2:$D$8,P392)="H",H392=""),"",IF(INDEX(Settings!$D$2:$D$8,P392)="A",A392,IF(INDEX(Settings!$D$2:$D$8,P392)="HA",IF(H392="",A392,H392),H392))+INDEX(Settings!$C$2:$C$8,P392))))</f>
        <v/>
      </c>
      <c r="K392" s="35">
        <f>IF(A392="",IF(B392&lt;&gt;"","Add date / أدخل تاريخ الاستفسار",""),IF(G392="","Set status / اختر الحالة",IF(P392="","Check status / راجع الحالة",IF(COUNT(INDEX(Settings!$C$2:$C$8,P392))=0,"Closed / مغلق",IF(AND(INDEX(Settings!$D$2:$D$8,P392)="H",H392=""),"Add last follow-up date / أدخل تاريخ آخر متابعة",IF(J392&lt;TODAY(),"OVERDUE / متأخر",IF(J392=TODAY(),"DUE TODAY / مستحق اليوم","Upcoming / قادم")))))))</f>
        <v/>
      </c>
      <c r="L392" s="36">
        <f>IF(P392="","",INDEX(Settings!$B$2:$B$8,P392))</f>
        <v/>
      </c>
      <c r="M392" s="37">
        <f>IF(OR(P392="",J392=""),"",IFERROR(SUBSTITUTE(SUBSTITUTE(INDEX(Templates!$C$2:$C$5,INDEX(Settings!$E$2:$E$8,P392)),"[Name]",B392),"[service]",D392),"Check template / راجع القالب"))</f>
        <v/>
      </c>
      <c r="N392" s="38">
        <f>IF(OR(P392="",J392=""),"",IFERROR(SUBSTITUTE(SUBSTITUTE(INDEX(Templates!$D$2:$D$5,INDEX(Settings!$E$2:$E$8,P392)),"[Name]",B392),"[service]",D392),"Check template / راجع القالب"))</f>
        <v/>
      </c>
      <c r="O392">
        <f>IF(OR(P392="",A392=""),"",IF(J392&lt;&gt;"",J392+ROW()/100000,IF(COUNT(INDEX(Settings!$C$2:$C$8,P392))=0,"",A392+ROW()/100000)))</f>
        <v/>
      </c>
      <c r="P392">
        <f>IF(OR(A392="",G392=""),"",IFERROR(MATCH(G392,Settings!$A$2:$A$8,0),""))</f>
        <v/>
      </c>
    </row>
    <row r="393">
      <c r="A393" s="30" t="n"/>
      <c r="B393" s="31" t="n"/>
      <c r="C393" s="31" t="n"/>
      <c r="D393" s="31" t="n"/>
      <c r="E393" s="31" t="n"/>
      <c r="F393" s="32" t="n"/>
      <c r="G393" s="31" t="n"/>
      <c r="H393" s="30" t="n"/>
      <c r="I393" s="33">
        <f>IF(A393="","",MAX(0,TODAY()-A393))</f>
        <v/>
      </c>
      <c r="J393" s="34">
        <f>IF(OR(P393="",A393=""),"",IF(COUNT(INDEX(Settings!$C$2:$C$8,P393))=0,"",IF(AND(INDEX(Settings!$D$2:$D$8,P393)="H",H393=""),"",IF(INDEX(Settings!$D$2:$D$8,P393)="A",A393,IF(INDEX(Settings!$D$2:$D$8,P393)="HA",IF(H393="",A393,H393),H393))+INDEX(Settings!$C$2:$C$8,P393))))</f>
        <v/>
      </c>
      <c r="K393" s="35">
        <f>IF(A393="",IF(B393&lt;&gt;"","Add date / أدخل تاريخ الاستفسار",""),IF(G393="","Set status / اختر الحالة",IF(P393="","Check status / راجع الحالة",IF(COUNT(INDEX(Settings!$C$2:$C$8,P393))=0,"Closed / مغلق",IF(AND(INDEX(Settings!$D$2:$D$8,P393)="H",H393=""),"Add last follow-up date / أدخل تاريخ آخر متابعة",IF(J393&lt;TODAY(),"OVERDUE / متأخر",IF(J393=TODAY(),"DUE TODAY / مستحق اليوم","Upcoming / قادم")))))))</f>
        <v/>
      </c>
      <c r="L393" s="36">
        <f>IF(P393="","",INDEX(Settings!$B$2:$B$8,P393))</f>
        <v/>
      </c>
      <c r="M393" s="37">
        <f>IF(OR(P393="",J393=""),"",IFERROR(SUBSTITUTE(SUBSTITUTE(INDEX(Templates!$C$2:$C$5,INDEX(Settings!$E$2:$E$8,P393)),"[Name]",B393),"[service]",D393),"Check template / راجع القالب"))</f>
        <v/>
      </c>
      <c r="N393" s="38">
        <f>IF(OR(P393="",J393=""),"",IFERROR(SUBSTITUTE(SUBSTITUTE(INDEX(Templates!$D$2:$D$5,INDEX(Settings!$E$2:$E$8,P393)),"[Name]",B393),"[service]",D393),"Check template / راجع القالب"))</f>
        <v/>
      </c>
      <c r="O393">
        <f>IF(OR(P393="",A393=""),"",IF(J393&lt;&gt;"",J393+ROW()/100000,IF(COUNT(INDEX(Settings!$C$2:$C$8,P393))=0,"",A393+ROW()/100000)))</f>
        <v/>
      </c>
      <c r="P393">
        <f>IF(OR(A393="",G393=""),"",IFERROR(MATCH(G393,Settings!$A$2:$A$8,0),""))</f>
        <v/>
      </c>
    </row>
    <row r="394">
      <c r="A394" s="30" t="n"/>
      <c r="B394" s="31" t="n"/>
      <c r="C394" s="31" t="n"/>
      <c r="D394" s="31" t="n"/>
      <c r="E394" s="31" t="n"/>
      <c r="F394" s="32" t="n"/>
      <c r="G394" s="31" t="n"/>
      <c r="H394" s="30" t="n"/>
      <c r="I394" s="33">
        <f>IF(A394="","",MAX(0,TODAY()-A394))</f>
        <v/>
      </c>
      <c r="J394" s="34">
        <f>IF(OR(P394="",A394=""),"",IF(COUNT(INDEX(Settings!$C$2:$C$8,P394))=0,"",IF(AND(INDEX(Settings!$D$2:$D$8,P394)="H",H394=""),"",IF(INDEX(Settings!$D$2:$D$8,P394)="A",A394,IF(INDEX(Settings!$D$2:$D$8,P394)="HA",IF(H394="",A394,H394),H394))+INDEX(Settings!$C$2:$C$8,P394))))</f>
        <v/>
      </c>
      <c r="K394" s="35">
        <f>IF(A394="",IF(B394&lt;&gt;"","Add date / أدخل تاريخ الاستفسار",""),IF(G394="","Set status / اختر الحالة",IF(P394="","Check status / راجع الحالة",IF(COUNT(INDEX(Settings!$C$2:$C$8,P394))=0,"Closed / مغلق",IF(AND(INDEX(Settings!$D$2:$D$8,P394)="H",H394=""),"Add last follow-up date / أدخل تاريخ آخر متابعة",IF(J394&lt;TODAY(),"OVERDUE / متأخر",IF(J394=TODAY(),"DUE TODAY / مستحق اليوم","Upcoming / قادم")))))))</f>
        <v/>
      </c>
      <c r="L394" s="36">
        <f>IF(P394="","",INDEX(Settings!$B$2:$B$8,P394))</f>
        <v/>
      </c>
      <c r="M394" s="37">
        <f>IF(OR(P394="",J394=""),"",IFERROR(SUBSTITUTE(SUBSTITUTE(INDEX(Templates!$C$2:$C$5,INDEX(Settings!$E$2:$E$8,P394)),"[Name]",B394),"[service]",D394),"Check template / راجع القالب"))</f>
        <v/>
      </c>
      <c r="N394" s="38">
        <f>IF(OR(P394="",J394=""),"",IFERROR(SUBSTITUTE(SUBSTITUTE(INDEX(Templates!$D$2:$D$5,INDEX(Settings!$E$2:$E$8,P394)),"[Name]",B394),"[service]",D394),"Check template / راجع القالب"))</f>
        <v/>
      </c>
      <c r="O394">
        <f>IF(OR(P394="",A394=""),"",IF(J394&lt;&gt;"",J394+ROW()/100000,IF(COUNT(INDEX(Settings!$C$2:$C$8,P394))=0,"",A394+ROW()/100000)))</f>
        <v/>
      </c>
      <c r="P394">
        <f>IF(OR(A394="",G394=""),"",IFERROR(MATCH(G394,Settings!$A$2:$A$8,0),""))</f>
        <v/>
      </c>
    </row>
    <row r="395">
      <c r="A395" s="30" t="n"/>
      <c r="B395" s="31" t="n"/>
      <c r="C395" s="31" t="n"/>
      <c r="D395" s="31" t="n"/>
      <c r="E395" s="31" t="n"/>
      <c r="F395" s="32" t="n"/>
      <c r="G395" s="31" t="n"/>
      <c r="H395" s="30" t="n"/>
      <c r="I395" s="33">
        <f>IF(A395="","",MAX(0,TODAY()-A395))</f>
        <v/>
      </c>
      <c r="J395" s="34">
        <f>IF(OR(P395="",A395=""),"",IF(COUNT(INDEX(Settings!$C$2:$C$8,P395))=0,"",IF(AND(INDEX(Settings!$D$2:$D$8,P395)="H",H395=""),"",IF(INDEX(Settings!$D$2:$D$8,P395)="A",A395,IF(INDEX(Settings!$D$2:$D$8,P395)="HA",IF(H395="",A395,H395),H395))+INDEX(Settings!$C$2:$C$8,P395))))</f>
        <v/>
      </c>
      <c r="K395" s="35">
        <f>IF(A395="",IF(B395&lt;&gt;"","Add date / أدخل تاريخ الاستفسار",""),IF(G395="","Set status / اختر الحالة",IF(P395="","Check status / راجع الحالة",IF(COUNT(INDEX(Settings!$C$2:$C$8,P395))=0,"Closed / مغلق",IF(AND(INDEX(Settings!$D$2:$D$8,P395)="H",H395=""),"Add last follow-up date / أدخل تاريخ آخر متابعة",IF(J395&lt;TODAY(),"OVERDUE / متأخر",IF(J395=TODAY(),"DUE TODAY / مستحق اليوم","Upcoming / قادم")))))))</f>
        <v/>
      </c>
      <c r="L395" s="36">
        <f>IF(P395="","",INDEX(Settings!$B$2:$B$8,P395))</f>
        <v/>
      </c>
      <c r="M395" s="37">
        <f>IF(OR(P395="",J395=""),"",IFERROR(SUBSTITUTE(SUBSTITUTE(INDEX(Templates!$C$2:$C$5,INDEX(Settings!$E$2:$E$8,P395)),"[Name]",B395),"[service]",D395),"Check template / راجع القالب"))</f>
        <v/>
      </c>
      <c r="N395" s="38">
        <f>IF(OR(P395="",J395=""),"",IFERROR(SUBSTITUTE(SUBSTITUTE(INDEX(Templates!$D$2:$D$5,INDEX(Settings!$E$2:$E$8,P395)),"[Name]",B395),"[service]",D395),"Check template / راجع القالب"))</f>
        <v/>
      </c>
      <c r="O395">
        <f>IF(OR(P395="",A395=""),"",IF(J395&lt;&gt;"",J395+ROW()/100000,IF(COUNT(INDEX(Settings!$C$2:$C$8,P395))=0,"",A395+ROW()/100000)))</f>
        <v/>
      </c>
      <c r="P395">
        <f>IF(OR(A395="",G395=""),"",IFERROR(MATCH(G395,Settings!$A$2:$A$8,0),""))</f>
        <v/>
      </c>
    </row>
    <row r="396">
      <c r="A396" s="30" t="n"/>
      <c r="B396" s="31" t="n"/>
      <c r="C396" s="31" t="n"/>
      <c r="D396" s="31" t="n"/>
      <c r="E396" s="31" t="n"/>
      <c r="F396" s="32" t="n"/>
      <c r="G396" s="31" t="n"/>
      <c r="H396" s="30" t="n"/>
      <c r="I396" s="33">
        <f>IF(A396="","",MAX(0,TODAY()-A396))</f>
        <v/>
      </c>
      <c r="J396" s="34">
        <f>IF(OR(P396="",A396=""),"",IF(COUNT(INDEX(Settings!$C$2:$C$8,P396))=0,"",IF(AND(INDEX(Settings!$D$2:$D$8,P396)="H",H396=""),"",IF(INDEX(Settings!$D$2:$D$8,P396)="A",A396,IF(INDEX(Settings!$D$2:$D$8,P396)="HA",IF(H396="",A396,H396),H396))+INDEX(Settings!$C$2:$C$8,P396))))</f>
        <v/>
      </c>
      <c r="K396" s="35">
        <f>IF(A396="",IF(B396&lt;&gt;"","Add date / أدخل تاريخ الاستفسار",""),IF(G396="","Set status / اختر الحالة",IF(P396="","Check status / راجع الحالة",IF(COUNT(INDEX(Settings!$C$2:$C$8,P396))=0,"Closed / مغلق",IF(AND(INDEX(Settings!$D$2:$D$8,P396)="H",H396=""),"Add last follow-up date / أدخل تاريخ آخر متابعة",IF(J396&lt;TODAY(),"OVERDUE / متأخر",IF(J396=TODAY(),"DUE TODAY / مستحق اليوم","Upcoming / قادم")))))))</f>
        <v/>
      </c>
      <c r="L396" s="36">
        <f>IF(P396="","",INDEX(Settings!$B$2:$B$8,P396))</f>
        <v/>
      </c>
      <c r="M396" s="37">
        <f>IF(OR(P396="",J396=""),"",IFERROR(SUBSTITUTE(SUBSTITUTE(INDEX(Templates!$C$2:$C$5,INDEX(Settings!$E$2:$E$8,P396)),"[Name]",B396),"[service]",D396),"Check template / راجع القالب"))</f>
        <v/>
      </c>
      <c r="N396" s="38">
        <f>IF(OR(P396="",J396=""),"",IFERROR(SUBSTITUTE(SUBSTITUTE(INDEX(Templates!$D$2:$D$5,INDEX(Settings!$E$2:$E$8,P396)),"[Name]",B396),"[service]",D396),"Check template / راجع القالب"))</f>
        <v/>
      </c>
      <c r="O396">
        <f>IF(OR(P396="",A396=""),"",IF(J396&lt;&gt;"",J396+ROW()/100000,IF(COUNT(INDEX(Settings!$C$2:$C$8,P396))=0,"",A396+ROW()/100000)))</f>
        <v/>
      </c>
      <c r="P396">
        <f>IF(OR(A396="",G396=""),"",IFERROR(MATCH(G396,Settings!$A$2:$A$8,0),""))</f>
        <v/>
      </c>
    </row>
    <row r="397">
      <c r="A397" s="30" t="n"/>
      <c r="B397" s="31" t="n"/>
      <c r="C397" s="31" t="n"/>
      <c r="D397" s="31" t="n"/>
      <c r="E397" s="31" t="n"/>
      <c r="F397" s="32" t="n"/>
      <c r="G397" s="31" t="n"/>
      <c r="H397" s="30" t="n"/>
      <c r="I397" s="33">
        <f>IF(A397="","",MAX(0,TODAY()-A397))</f>
        <v/>
      </c>
      <c r="J397" s="34">
        <f>IF(OR(P397="",A397=""),"",IF(COUNT(INDEX(Settings!$C$2:$C$8,P397))=0,"",IF(AND(INDEX(Settings!$D$2:$D$8,P397)="H",H397=""),"",IF(INDEX(Settings!$D$2:$D$8,P397)="A",A397,IF(INDEX(Settings!$D$2:$D$8,P397)="HA",IF(H397="",A397,H397),H397))+INDEX(Settings!$C$2:$C$8,P397))))</f>
        <v/>
      </c>
      <c r="K397" s="35">
        <f>IF(A397="",IF(B397&lt;&gt;"","Add date / أدخل تاريخ الاستفسار",""),IF(G397="","Set status / اختر الحالة",IF(P397="","Check status / راجع الحالة",IF(COUNT(INDEX(Settings!$C$2:$C$8,P397))=0,"Closed / مغلق",IF(AND(INDEX(Settings!$D$2:$D$8,P397)="H",H397=""),"Add last follow-up date / أدخل تاريخ آخر متابعة",IF(J397&lt;TODAY(),"OVERDUE / متأخر",IF(J397=TODAY(),"DUE TODAY / مستحق اليوم","Upcoming / قادم")))))))</f>
        <v/>
      </c>
      <c r="L397" s="36">
        <f>IF(P397="","",INDEX(Settings!$B$2:$B$8,P397))</f>
        <v/>
      </c>
      <c r="M397" s="37">
        <f>IF(OR(P397="",J397=""),"",IFERROR(SUBSTITUTE(SUBSTITUTE(INDEX(Templates!$C$2:$C$5,INDEX(Settings!$E$2:$E$8,P397)),"[Name]",B397),"[service]",D397),"Check template / راجع القالب"))</f>
        <v/>
      </c>
      <c r="N397" s="38">
        <f>IF(OR(P397="",J397=""),"",IFERROR(SUBSTITUTE(SUBSTITUTE(INDEX(Templates!$D$2:$D$5,INDEX(Settings!$E$2:$E$8,P397)),"[Name]",B397),"[service]",D397),"Check template / راجع القالب"))</f>
        <v/>
      </c>
      <c r="O397">
        <f>IF(OR(P397="",A397=""),"",IF(J397&lt;&gt;"",J397+ROW()/100000,IF(COUNT(INDEX(Settings!$C$2:$C$8,P397))=0,"",A397+ROW()/100000)))</f>
        <v/>
      </c>
      <c r="P397">
        <f>IF(OR(A397="",G397=""),"",IFERROR(MATCH(G397,Settings!$A$2:$A$8,0),""))</f>
        <v/>
      </c>
    </row>
    <row r="398">
      <c r="A398" s="30" t="n"/>
      <c r="B398" s="31" t="n"/>
      <c r="C398" s="31" t="n"/>
      <c r="D398" s="31" t="n"/>
      <c r="E398" s="31" t="n"/>
      <c r="F398" s="32" t="n"/>
      <c r="G398" s="31" t="n"/>
      <c r="H398" s="30" t="n"/>
      <c r="I398" s="33">
        <f>IF(A398="","",MAX(0,TODAY()-A398))</f>
        <v/>
      </c>
      <c r="J398" s="34">
        <f>IF(OR(P398="",A398=""),"",IF(COUNT(INDEX(Settings!$C$2:$C$8,P398))=0,"",IF(AND(INDEX(Settings!$D$2:$D$8,P398)="H",H398=""),"",IF(INDEX(Settings!$D$2:$D$8,P398)="A",A398,IF(INDEX(Settings!$D$2:$D$8,P398)="HA",IF(H398="",A398,H398),H398))+INDEX(Settings!$C$2:$C$8,P398))))</f>
        <v/>
      </c>
      <c r="K398" s="35">
        <f>IF(A398="",IF(B398&lt;&gt;"","Add date / أدخل تاريخ الاستفسار",""),IF(G398="","Set status / اختر الحالة",IF(P398="","Check status / راجع الحالة",IF(COUNT(INDEX(Settings!$C$2:$C$8,P398))=0,"Closed / مغلق",IF(AND(INDEX(Settings!$D$2:$D$8,P398)="H",H398=""),"Add last follow-up date / أدخل تاريخ آخر متابعة",IF(J398&lt;TODAY(),"OVERDUE / متأخر",IF(J398=TODAY(),"DUE TODAY / مستحق اليوم","Upcoming / قادم")))))))</f>
        <v/>
      </c>
      <c r="L398" s="36">
        <f>IF(P398="","",INDEX(Settings!$B$2:$B$8,P398))</f>
        <v/>
      </c>
      <c r="M398" s="37">
        <f>IF(OR(P398="",J398=""),"",IFERROR(SUBSTITUTE(SUBSTITUTE(INDEX(Templates!$C$2:$C$5,INDEX(Settings!$E$2:$E$8,P398)),"[Name]",B398),"[service]",D398),"Check template / راجع القالب"))</f>
        <v/>
      </c>
      <c r="N398" s="38">
        <f>IF(OR(P398="",J398=""),"",IFERROR(SUBSTITUTE(SUBSTITUTE(INDEX(Templates!$D$2:$D$5,INDEX(Settings!$E$2:$E$8,P398)),"[Name]",B398),"[service]",D398),"Check template / راجع القالب"))</f>
        <v/>
      </c>
      <c r="O398">
        <f>IF(OR(P398="",A398=""),"",IF(J398&lt;&gt;"",J398+ROW()/100000,IF(COUNT(INDEX(Settings!$C$2:$C$8,P398))=0,"",A398+ROW()/100000)))</f>
        <v/>
      </c>
      <c r="P398">
        <f>IF(OR(A398="",G398=""),"",IFERROR(MATCH(G398,Settings!$A$2:$A$8,0),""))</f>
        <v/>
      </c>
    </row>
    <row r="399">
      <c r="A399" s="30" t="n"/>
      <c r="B399" s="31" t="n"/>
      <c r="C399" s="31" t="n"/>
      <c r="D399" s="31" t="n"/>
      <c r="E399" s="31" t="n"/>
      <c r="F399" s="32" t="n"/>
      <c r="G399" s="31" t="n"/>
      <c r="H399" s="30" t="n"/>
      <c r="I399" s="33">
        <f>IF(A399="","",MAX(0,TODAY()-A399))</f>
        <v/>
      </c>
      <c r="J399" s="34">
        <f>IF(OR(P399="",A399=""),"",IF(COUNT(INDEX(Settings!$C$2:$C$8,P399))=0,"",IF(AND(INDEX(Settings!$D$2:$D$8,P399)="H",H399=""),"",IF(INDEX(Settings!$D$2:$D$8,P399)="A",A399,IF(INDEX(Settings!$D$2:$D$8,P399)="HA",IF(H399="",A399,H399),H399))+INDEX(Settings!$C$2:$C$8,P399))))</f>
        <v/>
      </c>
      <c r="K399" s="35">
        <f>IF(A399="",IF(B399&lt;&gt;"","Add date / أدخل تاريخ الاستفسار",""),IF(G399="","Set status / اختر الحالة",IF(P399="","Check status / راجع الحالة",IF(COUNT(INDEX(Settings!$C$2:$C$8,P399))=0,"Closed / مغلق",IF(AND(INDEX(Settings!$D$2:$D$8,P399)="H",H399=""),"Add last follow-up date / أدخل تاريخ آخر متابعة",IF(J399&lt;TODAY(),"OVERDUE / متأخر",IF(J399=TODAY(),"DUE TODAY / مستحق اليوم","Upcoming / قادم")))))))</f>
        <v/>
      </c>
      <c r="L399" s="36">
        <f>IF(P399="","",INDEX(Settings!$B$2:$B$8,P399))</f>
        <v/>
      </c>
      <c r="M399" s="37">
        <f>IF(OR(P399="",J399=""),"",IFERROR(SUBSTITUTE(SUBSTITUTE(INDEX(Templates!$C$2:$C$5,INDEX(Settings!$E$2:$E$8,P399)),"[Name]",B399),"[service]",D399),"Check template / راجع القالب"))</f>
        <v/>
      </c>
      <c r="N399" s="38">
        <f>IF(OR(P399="",J399=""),"",IFERROR(SUBSTITUTE(SUBSTITUTE(INDEX(Templates!$D$2:$D$5,INDEX(Settings!$E$2:$E$8,P399)),"[Name]",B399),"[service]",D399),"Check template / راجع القالب"))</f>
        <v/>
      </c>
      <c r="O399">
        <f>IF(OR(P399="",A399=""),"",IF(J399&lt;&gt;"",J399+ROW()/100000,IF(COUNT(INDEX(Settings!$C$2:$C$8,P399))=0,"",A399+ROW()/100000)))</f>
        <v/>
      </c>
      <c r="P399">
        <f>IF(OR(A399="",G399=""),"",IFERROR(MATCH(G399,Settings!$A$2:$A$8,0),""))</f>
        <v/>
      </c>
    </row>
    <row r="400">
      <c r="A400" s="30" t="n"/>
      <c r="B400" s="31" t="n"/>
      <c r="C400" s="31" t="n"/>
      <c r="D400" s="31" t="n"/>
      <c r="E400" s="31" t="n"/>
      <c r="F400" s="32" t="n"/>
      <c r="G400" s="31" t="n"/>
      <c r="H400" s="30" t="n"/>
      <c r="I400" s="33">
        <f>IF(A400="","",MAX(0,TODAY()-A400))</f>
        <v/>
      </c>
      <c r="J400" s="34">
        <f>IF(OR(P400="",A400=""),"",IF(COUNT(INDEX(Settings!$C$2:$C$8,P400))=0,"",IF(AND(INDEX(Settings!$D$2:$D$8,P400)="H",H400=""),"",IF(INDEX(Settings!$D$2:$D$8,P400)="A",A400,IF(INDEX(Settings!$D$2:$D$8,P400)="HA",IF(H400="",A400,H400),H400))+INDEX(Settings!$C$2:$C$8,P400))))</f>
        <v/>
      </c>
      <c r="K400" s="35">
        <f>IF(A400="",IF(B400&lt;&gt;"","Add date / أدخل تاريخ الاستفسار",""),IF(G400="","Set status / اختر الحالة",IF(P400="","Check status / راجع الحالة",IF(COUNT(INDEX(Settings!$C$2:$C$8,P400))=0,"Closed / مغلق",IF(AND(INDEX(Settings!$D$2:$D$8,P400)="H",H400=""),"Add last follow-up date / أدخل تاريخ آخر متابعة",IF(J400&lt;TODAY(),"OVERDUE / متأخر",IF(J400=TODAY(),"DUE TODAY / مستحق اليوم","Upcoming / قادم")))))))</f>
        <v/>
      </c>
      <c r="L400" s="36">
        <f>IF(P400="","",INDEX(Settings!$B$2:$B$8,P400))</f>
        <v/>
      </c>
      <c r="M400" s="37">
        <f>IF(OR(P400="",J400=""),"",IFERROR(SUBSTITUTE(SUBSTITUTE(INDEX(Templates!$C$2:$C$5,INDEX(Settings!$E$2:$E$8,P400)),"[Name]",B400),"[service]",D400),"Check template / راجع القالب"))</f>
        <v/>
      </c>
      <c r="N400" s="38">
        <f>IF(OR(P400="",J400=""),"",IFERROR(SUBSTITUTE(SUBSTITUTE(INDEX(Templates!$D$2:$D$5,INDEX(Settings!$E$2:$E$8,P400)),"[Name]",B400),"[service]",D400),"Check template / راجع القالب"))</f>
        <v/>
      </c>
      <c r="O400">
        <f>IF(OR(P400="",A400=""),"",IF(J400&lt;&gt;"",J400+ROW()/100000,IF(COUNT(INDEX(Settings!$C$2:$C$8,P400))=0,"",A400+ROW()/100000)))</f>
        <v/>
      </c>
      <c r="P400">
        <f>IF(OR(A400="",G400=""),"",IFERROR(MATCH(G400,Settings!$A$2:$A$8,0),""))</f>
        <v/>
      </c>
    </row>
    <row r="401">
      <c r="A401" s="30" t="n"/>
      <c r="B401" s="31" t="n"/>
      <c r="C401" s="31" t="n"/>
      <c r="D401" s="31" t="n"/>
      <c r="E401" s="31" t="n"/>
      <c r="F401" s="32" t="n"/>
      <c r="G401" s="31" t="n"/>
      <c r="H401" s="30" t="n"/>
      <c r="I401" s="33">
        <f>IF(A401="","",MAX(0,TODAY()-A401))</f>
        <v/>
      </c>
      <c r="J401" s="34">
        <f>IF(OR(P401="",A401=""),"",IF(COUNT(INDEX(Settings!$C$2:$C$8,P401))=0,"",IF(AND(INDEX(Settings!$D$2:$D$8,P401)="H",H401=""),"",IF(INDEX(Settings!$D$2:$D$8,P401)="A",A401,IF(INDEX(Settings!$D$2:$D$8,P401)="HA",IF(H401="",A401,H401),H401))+INDEX(Settings!$C$2:$C$8,P401))))</f>
        <v/>
      </c>
      <c r="K401" s="35">
        <f>IF(A401="",IF(B401&lt;&gt;"","Add date / أدخل تاريخ الاستفسار",""),IF(G401="","Set status / اختر الحالة",IF(P401="","Check status / راجع الحالة",IF(COUNT(INDEX(Settings!$C$2:$C$8,P401))=0,"Closed / مغلق",IF(AND(INDEX(Settings!$D$2:$D$8,P401)="H",H401=""),"Add last follow-up date / أدخل تاريخ آخر متابعة",IF(J401&lt;TODAY(),"OVERDUE / متأخر",IF(J401=TODAY(),"DUE TODAY / مستحق اليوم","Upcoming / قادم")))))))</f>
        <v/>
      </c>
      <c r="L401" s="36">
        <f>IF(P401="","",INDEX(Settings!$B$2:$B$8,P401))</f>
        <v/>
      </c>
      <c r="M401" s="37">
        <f>IF(OR(P401="",J401=""),"",IFERROR(SUBSTITUTE(SUBSTITUTE(INDEX(Templates!$C$2:$C$5,INDEX(Settings!$E$2:$E$8,P401)),"[Name]",B401),"[service]",D401),"Check template / راجع القالب"))</f>
        <v/>
      </c>
      <c r="N401" s="38">
        <f>IF(OR(P401="",J401=""),"",IFERROR(SUBSTITUTE(SUBSTITUTE(INDEX(Templates!$D$2:$D$5,INDEX(Settings!$E$2:$E$8,P401)),"[Name]",B401),"[service]",D401),"Check template / راجع القالب"))</f>
        <v/>
      </c>
      <c r="O401">
        <f>IF(OR(P401="",A401=""),"",IF(J401&lt;&gt;"",J401+ROW()/100000,IF(COUNT(INDEX(Settings!$C$2:$C$8,P401))=0,"",A401+ROW()/100000)))</f>
        <v/>
      </c>
      <c r="P401">
        <f>IF(OR(A401="",G401=""),"",IFERROR(MATCH(G401,Settings!$A$2:$A$8,0),""))</f>
        <v/>
      </c>
    </row>
    <row r="402">
      <c r="A402" s="30" t="n"/>
      <c r="B402" s="31" t="n"/>
      <c r="C402" s="31" t="n"/>
      <c r="D402" s="31" t="n"/>
      <c r="E402" s="31" t="n"/>
      <c r="F402" s="32" t="n"/>
      <c r="G402" s="31" t="n"/>
      <c r="H402" s="30" t="n"/>
      <c r="I402" s="33">
        <f>IF(A402="","",MAX(0,TODAY()-A402))</f>
        <v/>
      </c>
      <c r="J402" s="34">
        <f>IF(OR(P402="",A402=""),"",IF(COUNT(INDEX(Settings!$C$2:$C$8,P402))=0,"",IF(AND(INDEX(Settings!$D$2:$D$8,P402)="H",H402=""),"",IF(INDEX(Settings!$D$2:$D$8,P402)="A",A402,IF(INDEX(Settings!$D$2:$D$8,P402)="HA",IF(H402="",A402,H402),H402))+INDEX(Settings!$C$2:$C$8,P402))))</f>
        <v/>
      </c>
      <c r="K402" s="35">
        <f>IF(A402="",IF(B402&lt;&gt;"","Add date / أدخل تاريخ الاستفسار",""),IF(G402="","Set status / اختر الحالة",IF(P402="","Check status / راجع الحالة",IF(COUNT(INDEX(Settings!$C$2:$C$8,P402))=0,"Closed / مغلق",IF(AND(INDEX(Settings!$D$2:$D$8,P402)="H",H402=""),"Add last follow-up date / أدخل تاريخ آخر متابعة",IF(J402&lt;TODAY(),"OVERDUE / متأخر",IF(J402=TODAY(),"DUE TODAY / مستحق اليوم","Upcoming / قادم")))))))</f>
        <v/>
      </c>
      <c r="L402" s="36">
        <f>IF(P402="","",INDEX(Settings!$B$2:$B$8,P402))</f>
        <v/>
      </c>
      <c r="M402" s="37">
        <f>IF(OR(P402="",J402=""),"",IFERROR(SUBSTITUTE(SUBSTITUTE(INDEX(Templates!$C$2:$C$5,INDEX(Settings!$E$2:$E$8,P402)),"[Name]",B402),"[service]",D402),"Check template / راجع القالب"))</f>
        <v/>
      </c>
      <c r="N402" s="38">
        <f>IF(OR(P402="",J402=""),"",IFERROR(SUBSTITUTE(SUBSTITUTE(INDEX(Templates!$D$2:$D$5,INDEX(Settings!$E$2:$E$8,P402)),"[Name]",B402),"[service]",D402),"Check template / راجع القالب"))</f>
        <v/>
      </c>
      <c r="O402">
        <f>IF(OR(P402="",A402=""),"",IF(J402&lt;&gt;"",J402+ROW()/100000,IF(COUNT(INDEX(Settings!$C$2:$C$8,P402))=0,"",A402+ROW()/100000)))</f>
        <v/>
      </c>
      <c r="P402">
        <f>IF(OR(A402="",G402=""),"",IFERROR(MATCH(G402,Settings!$A$2:$A$8,0),""))</f>
        <v/>
      </c>
    </row>
    <row r="403">
      <c r="A403" s="30" t="n"/>
      <c r="B403" s="31" t="n"/>
      <c r="C403" s="31" t="n"/>
      <c r="D403" s="31" t="n"/>
      <c r="E403" s="31" t="n"/>
      <c r="F403" s="32" t="n"/>
      <c r="G403" s="31" t="n"/>
      <c r="H403" s="30" t="n"/>
      <c r="I403" s="33">
        <f>IF(A403="","",MAX(0,TODAY()-A403))</f>
        <v/>
      </c>
      <c r="J403" s="34">
        <f>IF(OR(P403="",A403=""),"",IF(COUNT(INDEX(Settings!$C$2:$C$8,P403))=0,"",IF(AND(INDEX(Settings!$D$2:$D$8,P403)="H",H403=""),"",IF(INDEX(Settings!$D$2:$D$8,P403)="A",A403,IF(INDEX(Settings!$D$2:$D$8,P403)="HA",IF(H403="",A403,H403),H403))+INDEX(Settings!$C$2:$C$8,P403))))</f>
        <v/>
      </c>
      <c r="K403" s="35">
        <f>IF(A403="",IF(B403&lt;&gt;"","Add date / أدخل تاريخ الاستفسار",""),IF(G403="","Set status / اختر الحالة",IF(P403="","Check status / راجع الحالة",IF(COUNT(INDEX(Settings!$C$2:$C$8,P403))=0,"Closed / مغلق",IF(AND(INDEX(Settings!$D$2:$D$8,P403)="H",H403=""),"Add last follow-up date / أدخل تاريخ آخر متابعة",IF(J403&lt;TODAY(),"OVERDUE / متأخر",IF(J403=TODAY(),"DUE TODAY / مستحق اليوم","Upcoming / قادم")))))))</f>
        <v/>
      </c>
      <c r="L403" s="36">
        <f>IF(P403="","",INDEX(Settings!$B$2:$B$8,P403))</f>
        <v/>
      </c>
      <c r="M403" s="37">
        <f>IF(OR(P403="",J403=""),"",IFERROR(SUBSTITUTE(SUBSTITUTE(INDEX(Templates!$C$2:$C$5,INDEX(Settings!$E$2:$E$8,P403)),"[Name]",B403),"[service]",D403),"Check template / راجع القالب"))</f>
        <v/>
      </c>
      <c r="N403" s="38">
        <f>IF(OR(P403="",J403=""),"",IFERROR(SUBSTITUTE(SUBSTITUTE(INDEX(Templates!$D$2:$D$5,INDEX(Settings!$E$2:$E$8,P403)),"[Name]",B403),"[service]",D403),"Check template / راجع القالب"))</f>
        <v/>
      </c>
      <c r="O403">
        <f>IF(OR(P403="",A403=""),"",IF(J403&lt;&gt;"",J403+ROW()/100000,IF(COUNT(INDEX(Settings!$C$2:$C$8,P403))=0,"",A403+ROW()/100000)))</f>
        <v/>
      </c>
      <c r="P403">
        <f>IF(OR(A403="",G403=""),"",IFERROR(MATCH(G403,Settings!$A$2:$A$8,0),""))</f>
        <v/>
      </c>
    </row>
    <row r="404">
      <c r="A404" s="30" t="n"/>
      <c r="B404" s="31" t="n"/>
      <c r="C404" s="31" t="n"/>
      <c r="D404" s="31" t="n"/>
      <c r="E404" s="31" t="n"/>
      <c r="F404" s="32" t="n"/>
      <c r="G404" s="31" t="n"/>
      <c r="H404" s="30" t="n"/>
      <c r="I404" s="33">
        <f>IF(A404="","",MAX(0,TODAY()-A404))</f>
        <v/>
      </c>
      <c r="J404" s="34">
        <f>IF(OR(P404="",A404=""),"",IF(COUNT(INDEX(Settings!$C$2:$C$8,P404))=0,"",IF(AND(INDEX(Settings!$D$2:$D$8,P404)="H",H404=""),"",IF(INDEX(Settings!$D$2:$D$8,P404)="A",A404,IF(INDEX(Settings!$D$2:$D$8,P404)="HA",IF(H404="",A404,H404),H404))+INDEX(Settings!$C$2:$C$8,P404))))</f>
        <v/>
      </c>
      <c r="K404" s="35">
        <f>IF(A404="",IF(B404&lt;&gt;"","Add date / أدخل تاريخ الاستفسار",""),IF(G404="","Set status / اختر الحالة",IF(P404="","Check status / راجع الحالة",IF(COUNT(INDEX(Settings!$C$2:$C$8,P404))=0,"Closed / مغلق",IF(AND(INDEX(Settings!$D$2:$D$8,P404)="H",H404=""),"Add last follow-up date / أدخل تاريخ آخر متابعة",IF(J404&lt;TODAY(),"OVERDUE / متأخر",IF(J404=TODAY(),"DUE TODAY / مستحق اليوم","Upcoming / قادم")))))))</f>
        <v/>
      </c>
      <c r="L404" s="36">
        <f>IF(P404="","",INDEX(Settings!$B$2:$B$8,P404))</f>
        <v/>
      </c>
      <c r="M404" s="37">
        <f>IF(OR(P404="",J404=""),"",IFERROR(SUBSTITUTE(SUBSTITUTE(INDEX(Templates!$C$2:$C$5,INDEX(Settings!$E$2:$E$8,P404)),"[Name]",B404),"[service]",D404),"Check template / راجع القالب"))</f>
        <v/>
      </c>
      <c r="N404" s="38">
        <f>IF(OR(P404="",J404=""),"",IFERROR(SUBSTITUTE(SUBSTITUTE(INDEX(Templates!$D$2:$D$5,INDEX(Settings!$E$2:$E$8,P404)),"[Name]",B404),"[service]",D404),"Check template / راجع القالب"))</f>
        <v/>
      </c>
      <c r="O404">
        <f>IF(OR(P404="",A404=""),"",IF(J404&lt;&gt;"",J404+ROW()/100000,IF(COUNT(INDEX(Settings!$C$2:$C$8,P404))=0,"",A404+ROW()/100000)))</f>
        <v/>
      </c>
      <c r="P404">
        <f>IF(OR(A404="",G404=""),"",IFERROR(MATCH(G404,Settings!$A$2:$A$8,0),""))</f>
        <v/>
      </c>
    </row>
    <row r="405">
      <c r="A405" s="30" t="n"/>
      <c r="B405" s="31" t="n"/>
      <c r="C405" s="31" t="n"/>
      <c r="D405" s="31" t="n"/>
      <c r="E405" s="31" t="n"/>
      <c r="F405" s="32" t="n"/>
      <c r="G405" s="31" t="n"/>
      <c r="H405" s="30" t="n"/>
      <c r="I405" s="33">
        <f>IF(A405="","",MAX(0,TODAY()-A405))</f>
        <v/>
      </c>
      <c r="J405" s="34">
        <f>IF(OR(P405="",A405=""),"",IF(COUNT(INDEX(Settings!$C$2:$C$8,P405))=0,"",IF(AND(INDEX(Settings!$D$2:$D$8,P405)="H",H405=""),"",IF(INDEX(Settings!$D$2:$D$8,P405)="A",A405,IF(INDEX(Settings!$D$2:$D$8,P405)="HA",IF(H405="",A405,H405),H405))+INDEX(Settings!$C$2:$C$8,P405))))</f>
        <v/>
      </c>
      <c r="K405" s="35">
        <f>IF(A405="",IF(B405&lt;&gt;"","Add date / أدخل تاريخ الاستفسار",""),IF(G405="","Set status / اختر الحالة",IF(P405="","Check status / راجع الحالة",IF(COUNT(INDEX(Settings!$C$2:$C$8,P405))=0,"Closed / مغلق",IF(AND(INDEX(Settings!$D$2:$D$8,P405)="H",H405=""),"Add last follow-up date / أدخل تاريخ آخر متابعة",IF(J405&lt;TODAY(),"OVERDUE / متأخر",IF(J405=TODAY(),"DUE TODAY / مستحق اليوم","Upcoming / قادم")))))))</f>
        <v/>
      </c>
      <c r="L405" s="36">
        <f>IF(P405="","",INDEX(Settings!$B$2:$B$8,P405))</f>
        <v/>
      </c>
      <c r="M405" s="37">
        <f>IF(OR(P405="",J405=""),"",IFERROR(SUBSTITUTE(SUBSTITUTE(INDEX(Templates!$C$2:$C$5,INDEX(Settings!$E$2:$E$8,P405)),"[Name]",B405),"[service]",D405),"Check template / راجع القالب"))</f>
        <v/>
      </c>
      <c r="N405" s="38">
        <f>IF(OR(P405="",J405=""),"",IFERROR(SUBSTITUTE(SUBSTITUTE(INDEX(Templates!$D$2:$D$5,INDEX(Settings!$E$2:$E$8,P405)),"[Name]",B405),"[service]",D405),"Check template / راجع القالب"))</f>
        <v/>
      </c>
      <c r="O405">
        <f>IF(OR(P405="",A405=""),"",IF(J405&lt;&gt;"",J405+ROW()/100000,IF(COUNT(INDEX(Settings!$C$2:$C$8,P405))=0,"",A405+ROW()/100000)))</f>
        <v/>
      </c>
      <c r="P405">
        <f>IF(OR(A405="",G405=""),"",IFERROR(MATCH(G405,Settings!$A$2:$A$8,0),""))</f>
        <v/>
      </c>
    </row>
    <row r="406">
      <c r="A406" s="30" t="n"/>
      <c r="B406" s="31" t="n"/>
      <c r="C406" s="31" t="n"/>
      <c r="D406" s="31" t="n"/>
      <c r="E406" s="31" t="n"/>
      <c r="F406" s="32" t="n"/>
      <c r="G406" s="31" t="n"/>
      <c r="H406" s="30" t="n"/>
      <c r="I406" s="33">
        <f>IF(A406="","",MAX(0,TODAY()-A406))</f>
        <v/>
      </c>
      <c r="J406" s="34">
        <f>IF(OR(P406="",A406=""),"",IF(COUNT(INDEX(Settings!$C$2:$C$8,P406))=0,"",IF(AND(INDEX(Settings!$D$2:$D$8,P406)="H",H406=""),"",IF(INDEX(Settings!$D$2:$D$8,P406)="A",A406,IF(INDEX(Settings!$D$2:$D$8,P406)="HA",IF(H406="",A406,H406),H406))+INDEX(Settings!$C$2:$C$8,P406))))</f>
        <v/>
      </c>
      <c r="K406" s="35">
        <f>IF(A406="",IF(B406&lt;&gt;"","Add date / أدخل تاريخ الاستفسار",""),IF(G406="","Set status / اختر الحالة",IF(P406="","Check status / راجع الحالة",IF(COUNT(INDEX(Settings!$C$2:$C$8,P406))=0,"Closed / مغلق",IF(AND(INDEX(Settings!$D$2:$D$8,P406)="H",H406=""),"Add last follow-up date / أدخل تاريخ آخر متابعة",IF(J406&lt;TODAY(),"OVERDUE / متأخر",IF(J406=TODAY(),"DUE TODAY / مستحق اليوم","Upcoming / قادم")))))))</f>
        <v/>
      </c>
      <c r="L406" s="36">
        <f>IF(P406="","",INDEX(Settings!$B$2:$B$8,P406))</f>
        <v/>
      </c>
      <c r="M406" s="37">
        <f>IF(OR(P406="",J406=""),"",IFERROR(SUBSTITUTE(SUBSTITUTE(INDEX(Templates!$C$2:$C$5,INDEX(Settings!$E$2:$E$8,P406)),"[Name]",B406),"[service]",D406),"Check template / راجع القالب"))</f>
        <v/>
      </c>
      <c r="N406" s="38">
        <f>IF(OR(P406="",J406=""),"",IFERROR(SUBSTITUTE(SUBSTITUTE(INDEX(Templates!$D$2:$D$5,INDEX(Settings!$E$2:$E$8,P406)),"[Name]",B406),"[service]",D406),"Check template / راجع القالب"))</f>
        <v/>
      </c>
      <c r="O406">
        <f>IF(OR(P406="",A406=""),"",IF(J406&lt;&gt;"",J406+ROW()/100000,IF(COUNT(INDEX(Settings!$C$2:$C$8,P406))=0,"",A406+ROW()/100000)))</f>
        <v/>
      </c>
      <c r="P406">
        <f>IF(OR(A406="",G406=""),"",IFERROR(MATCH(G406,Settings!$A$2:$A$8,0),""))</f>
        <v/>
      </c>
    </row>
    <row r="407">
      <c r="A407" s="30" t="n"/>
      <c r="B407" s="31" t="n"/>
      <c r="C407" s="31" t="n"/>
      <c r="D407" s="31" t="n"/>
      <c r="E407" s="31" t="n"/>
      <c r="F407" s="32" t="n"/>
      <c r="G407" s="31" t="n"/>
      <c r="H407" s="30" t="n"/>
      <c r="I407" s="33">
        <f>IF(A407="","",MAX(0,TODAY()-A407))</f>
        <v/>
      </c>
      <c r="J407" s="34">
        <f>IF(OR(P407="",A407=""),"",IF(COUNT(INDEX(Settings!$C$2:$C$8,P407))=0,"",IF(AND(INDEX(Settings!$D$2:$D$8,P407)="H",H407=""),"",IF(INDEX(Settings!$D$2:$D$8,P407)="A",A407,IF(INDEX(Settings!$D$2:$D$8,P407)="HA",IF(H407="",A407,H407),H407))+INDEX(Settings!$C$2:$C$8,P407))))</f>
        <v/>
      </c>
      <c r="K407" s="35">
        <f>IF(A407="",IF(B407&lt;&gt;"","Add date / أدخل تاريخ الاستفسار",""),IF(G407="","Set status / اختر الحالة",IF(P407="","Check status / راجع الحالة",IF(COUNT(INDEX(Settings!$C$2:$C$8,P407))=0,"Closed / مغلق",IF(AND(INDEX(Settings!$D$2:$D$8,P407)="H",H407=""),"Add last follow-up date / أدخل تاريخ آخر متابعة",IF(J407&lt;TODAY(),"OVERDUE / متأخر",IF(J407=TODAY(),"DUE TODAY / مستحق اليوم","Upcoming / قادم")))))))</f>
        <v/>
      </c>
      <c r="L407" s="36">
        <f>IF(P407="","",INDEX(Settings!$B$2:$B$8,P407))</f>
        <v/>
      </c>
      <c r="M407" s="37">
        <f>IF(OR(P407="",J407=""),"",IFERROR(SUBSTITUTE(SUBSTITUTE(INDEX(Templates!$C$2:$C$5,INDEX(Settings!$E$2:$E$8,P407)),"[Name]",B407),"[service]",D407),"Check template / راجع القالب"))</f>
        <v/>
      </c>
      <c r="N407" s="38">
        <f>IF(OR(P407="",J407=""),"",IFERROR(SUBSTITUTE(SUBSTITUTE(INDEX(Templates!$D$2:$D$5,INDEX(Settings!$E$2:$E$8,P407)),"[Name]",B407),"[service]",D407),"Check template / راجع القالب"))</f>
        <v/>
      </c>
      <c r="O407">
        <f>IF(OR(P407="",A407=""),"",IF(J407&lt;&gt;"",J407+ROW()/100000,IF(COUNT(INDEX(Settings!$C$2:$C$8,P407))=0,"",A407+ROW()/100000)))</f>
        <v/>
      </c>
      <c r="P407">
        <f>IF(OR(A407="",G407=""),"",IFERROR(MATCH(G407,Settings!$A$2:$A$8,0),""))</f>
        <v/>
      </c>
    </row>
    <row r="408">
      <c r="A408" s="30" t="n"/>
      <c r="B408" s="31" t="n"/>
      <c r="C408" s="31" t="n"/>
      <c r="D408" s="31" t="n"/>
      <c r="E408" s="31" t="n"/>
      <c r="F408" s="32" t="n"/>
      <c r="G408" s="31" t="n"/>
      <c r="H408" s="30" t="n"/>
      <c r="I408" s="33">
        <f>IF(A408="","",MAX(0,TODAY()-A408))</f>
        <v/>
      </c>
      <c r="J408" s="34">
        <f>IF(OR(P408="",A408=""),"",IF(COUNT(INDEX(Settings!$C$2:$C$8,P408))=0,"",IF(AND(INDEX(Settings!$D$2:$D$8,P408)="H",H408=""),"",IF(INDEX(Settings!$D$2:$D$8,P408)="A",A408,IF(INDEX(Settings!$D$2:$D$8,P408)="HA",IF(H408="",A408,H408),H408))+INDEX(Settings!$C$2:$C$8,P408))))</f>
        <v/>
      </c>
      <c r="K408" s="35">
        <f>IF(A408="",IF(B408&lt;&gt;"","Add date / أدخل تاريخ الاستفسار",""),IF(G408="","Set status / اختر الحالة",IF(P408="","Check status / راجع الحالة",IF(COUNT(INDEX(Settings!$C$2:$C$8,P408))=0,"Closed / مغلق",IF(AND(INDEX(Settings!$D$2:$D$8,P408)="H",H408=""),"Add last follow-up date / أدخل تاريخ آخر متابعة",IF(J408&lt;TODAY(),"OVERDUE / متأخر",IF(J408=TODAY(),"DUE TODAY / مستحق اليوم","Upcoming / قادم")))))))</f>
        <v/>
      </c>
      <c r="L408" s="36">
        <f>IF(P408="","",INDEX(Settings!$B$2:$B$8,P408))</f>
        <v/>
      </c>
      <c r="M408" s="37">
        <f>IF(OR(P408="",J408=""),"",IFERROR(SUBSTITUTE(SUBSTITUTE(INDEX(Templates!$C$2:$C$5,INDEX(Settings!$E$2:$E$8,P408)),"[Name]",B408),"[service]",D408),"Check template / راجع القالب"))</f>
        <v/>
      </c>
      <c r="N408" s="38">
        <f>IF(OR(P408="",J408=""),"",IFERROR(SUBSTITUTE(SUBSTITUTE(INDEX(Templates!$D$2:$D$5,INDEX(Settings!$E$2:$E$8,P408)),"[Name]",B408),"[service]",D408),"Check template / راجع القالب"))</f>
        <v/>
      </c>
      <c r="O408">
        <f>IF(OR(P408="",A408=""),"",IF(J408&lt;&gt;"",J408+ROW()/100000,IF(COUNT(INDEX(Settings!$C$2:$C$8,P408))=0,"",A408+ROW()/100000)))</f>
        <v/>
      </c>
      <c r="P408">
        <f>IF(OR(A408="",G408=""),"",IFERROR(MATCH(G408,Settings!$A$2:$A$8,0),""))</f>
        <v/>
      </c>
    </row>
    <row r="409">
      <c r="A409" s="30" t="n"/>
      <c r="B409" s="31" t="n"/>
      <c r="C409" s="31" t="n"/>
      <c r="D409" s="31" t="n"/>
      <c r="E409" s="31" t="n"/>
      <c r="F409" s="32" t="n"/>
      <c r="G409" s="31" t="n"/>
      <c r="H409" s="30" t="n"/>
      <c r="I409" s="33">
        <f>IF(A409="","",MAX(0,TODAY()-A409))</f>
        <v/>
      </c>
      <c r="J409" s="34">
        <f>IF(OR(P409="",A409=""),"",IF(COUNT(INDEX(Settings!$C$2:$C$8,P409))=0,"",IF(AND(INDEX(Settings!$D$2:$D$8,P409)="H",H409=""),"",IF(INDEX(Settings!$D$2:$D$8,P409)="A",A409,IF(INDEX(Settings!$D$2:$D$8,P409)="HA",IF(H409="",A409,H409),H409))+INDEX(Settings!$C$2:$C$8,P409))))</f>
        <v/>
      </c>
      <c r="K409" s="35">
        <f>IF(A409="",IF(B409&lt;&gt;"","Add date / أدخل تاريخ الاستفسار",""),IF(G409="","Set status / اختر الحالة",IF(P409="","Check status / راجع الحالة",IF(COUNT(INDEX(Settings!$C$2:$C$8,P409))=0,"Closed / مغلق",IF(AND(INDEX(Settings!$D$2:$D$8,P409)="H",H409=""),"Add last follow-up date / أدخل تاريخ آخر متابعة",IF(J409&lt;TODAY(),"OVERDUE / متأخر",IF(J409=TODAY(),"DUE TODAY / مستحق اليوم","Upcoming / قادم")))))))</f>
        <v/>
      </c>
      <c r="L409" s="36">
        <f>IF(P409="","",INDEX(Settings!$B$2:$B$8,P409))</f>
        <v/>
      </c>
      <c r="M409" s="37">
        <f>IF(OR(P409="",J409=""),"",IFERROR(SUBSTITUTE(SUBSTITUTE(INDEX(Templates!$C$2:$C$5,INDEX(Settings!$E$2:$E$8,P409)),"[Name]",B409),"[service]",D409),"Check template / راجع القالب"))</f>
        <v/>
      </c>
      <c r="N409" s="38">
        <f>IF(OR(P409="",J409=""),"",IFERROR(SUBSTITUTE(SUBSTITUTE(INDEX(Templates!$D$2:$D$5,INDEX(Settings!$E$2:$E$8,P409)),"[Name]",B409),"[service]",D409),"Check template / راجع القالب"))</f>
        <v/>
      </c>
      <c r="O409">
        <f>IF(OR(P409="",A409=""),"",IF(J409&lt;&gt;"",J409+ROW()/100000,IF(COUNT(INDEX(Settings!$C$2:$C$8,P409))=0,"",A409+ROW()/100000)))</f>
        <v/>
      </c>
      <c r="P409">
        <f>IF(OR(A409="",G409=""),"",IFERROR(MATCH(G409,Settings!$A$2:$A$8,0),""))</f>
        <v/>
      </c>
    </row>
    <row r="410">
      <c r="A410" s="30" t="n"/>
      <c r="B410" s="31" t="n"/>
      <c r="C410" s="31" t="n"/>
      <c r="D410" s="31" t="n"/>
      <c r="E410" s="31" t="n"/>
      <c r="F410" s="32" t="n"/>
      <c r="G410" s="31" t="n"/>
      <c r="H410" s="30" t="n"/>
      <c r="I410" s="33">
        <f>IF(A410="","",MAX(0,TODAY()-A410))</f>
        <v/>
      </c>
      <c r="J410" s="34">
        <f>IF(OR(P410="",A410=""),"",IF(COUNT(INDEX(Settings!$C$2:$C$8,P410))=0,"",IF(AND(INDEX(Settings!$D$2:$D$8,P410)="H",H410=""),"",IF(INDEX(Settings!$D$2:$D$8,P410)="A",A410,IF(INDEX(Settings!$D$2:$D$8,P410)="HA",IF(H410="",A410,H410),H410))+INDEX(Settings!$C$2:$C$8,P410))))</f>
        <v/>
      </c>
      <c r="K410" s="35">
        <f>IF(A410="",IF(B410&lt;&gt;"","Add date / أدخل تاريخ الاستفسار",""),IF(G410="","Set status / اختر الحالة",IF(P410="","Check status / راجع الحالة",IF(COUNT(INDEX(Settings!$C$2:$C$8,P410))=0,"Closed / مغلق",IF(AND(INDEX(Settings!$D$2:$D$8,P410)="H",H410=""),"Add last follow-up date / أدخل تاريخ آخر متابعة",IF(J410&lt;TODAY(),"OVERDUE / متأخر",IF(J410=TODAY(),"DUE TODAY / مستحق اليوم","Upcoming / قادم")))))))</f>
        <v/>
      </c>
      <c r="L410" s="36">
        <f>IF(P410="","",INDEX(Settings!$B$2:$B$8,P410))</f>
        <v/>
      </c>
      <c r="M410" s="37">
        <f>IF(OR(P410="",J410=""),"",IFERROR(SUBSTITUTE(SUBSTITUTE(INDEX(Templates!$C$2:$C$5,INDEX(Settings!$E$2:$E$8,P410)),"[Name]",B410),"[service]",D410),"Check template / راجع القالب"))</f>
        <v/>
      </c>
      <c r="N410" s="38">
        <f>IF(OR(P410="",J410=""),"",IFERROR(SUBSTITUTE(SUBSTITUTE(INDEX(Templates!$D$2:$D$5,INDEX(Settings!$E$2:$E$8,P410)),"[Name]",B410),"[service]",D410),"Check template / راجع القالب"))</f>
        <v/>
      </c>
      <c r="O410">
        <f>IF(OR(P410="",A410=""),"",IF(J410&lt;&gt;"",J410+ROW()/100000,IF(COUNT(INDEX(Settings!$C$2:$C$8,P410))=0,"",A410+ROW()/100000)))</f>
        <v/>
      </c>
      <c r="P410">
        <f>IF(OR(A410="",G410=""),"",IFERROR(MATCH(G410,Settings!$A$2:$A$8,0),""))</f>
        <v/>
      </c>
    </row>
    <row r="411">
      <c r="A411" s="30" t="n"/>
      <c r="B411" s="31" t="n"/>
      <c r="C411" s="31" t="n"/>
      <c r="D411" s="31" t="n"/>
      <c r="E411" s="31" t="n"/>
      <c r="F411" s="32" t="n"/>
      <c r="G411" s="31" t="n"/>
      <c r="H411" s="30" t="n"/>
      <c r="I411" s="33">
        <f>IF(A411="","",MAX(0,TODAY()-A411))</f>
        <v/>
      </c>
      <c r="J411" s="34">
        <f>IF(OR(P411="",A411=""),"",IF(COUNT(INDEX(Settings!$C$2:$C$8,P411))=0,"",IF(AND(INDEX(Settings!$D$2:$D$8,P411)="H",H411=""),"",IF(INDEX(Settings!$D$2:$D$8,P411)="A",A411,IF(INDEX(Settings!$D$2:$D$8,P411)="HA",IF(H411="",A411,H411),H411))+INDEX(Settings!$C$2:$C$8,P411))))</f>
        <v/>
      </c>
      <c r="K411" s="35">
        <f>IF(A411="",IF(B411&lt;&gt;"","Add date / أدخل تاريخ الاستفسار",""),IF(G411="","Set status / اختر الحالة",IF(P411="","Check status / راجع الحالة",IF(COUNT(INDEX(Settings!$C$2:$C$8,P411))=0,"Closed / مغلق",IF(AND(INDEX(Settings!$D$2:$D$8,P411)="H",H411=""),"Add last follow-up date / أدخل تاريخ آخر متابعة",IF(J411&lt;TODAY(),"OVERDUE / متأخر",IF(J411=TODAY(),"DUE TODAY / مستحق اليوم","Upcoming / قادم")))))))</f>
        <v/>
      </c>
      <c r="L411" s="36">
        <f>IF(P411="","",INDEX(Settings!$B$2:$B$8,P411))</f>
        <v/>
      </c>
      <c r="M411" s="37">
        <f>IF(OR(P411="",J411=""),"",IFERROR(SUBSTITUTE(SUBSTITUTE(INDEX(Templates!$C$2:$C$5,INDEX(Settings!$E$2:$E$8,P411)),"[Name]",B411),"[service]",D411),"Check template / راجع القالب"))</f>
        <v/>
      </c>
      <c r="N411" s="38">
        <f>IF(OR(P411="",J411=""),"",IFERROR(SUBSTITUTE(SUBSTITUTE(INDEX(Templates!$D$2:$D$5,INDEX(Settings!$E$2:$E$8,P411)),"[Name]",B411),"[service]",D411),"Check template / راجع القالب"))</f>
        <v/>
      </c>
      <c r="O411">
        <f>IF(OR(P411="",A411=""),"",IF(J411&lt;&gt;"",J411+ROW()/100000,IF(COUNT(INDEX(Settings!$C$2:$C$8,P411))=0,"",A411+ROW()/100000)))</f>
        <v/>
      </c>
      <c r="P411">
        <f>IF(OR(A411="",G411=""),"",IFERROR(MATCH(G411,Settings!$A$2:$A$8,0),""))</f>
        <v/>
      </c>
    </row>
    <row r="412">
      <c r="A412" s="30" t="n"/>
      <c r="B412" s="31" t="n"/>
      <c r="C412" s="31" t="n"/>
      <c r="D412" s="31" t="n"/>
      <c r="E412" s="31" t="n"/>
      <c r="F412" s="32" t="n"/>
      <c r="G412" s="31" t="n"/>
      <c r="H412" s="30" t="n"/>
      <c r="I412" s="33">
        <f>IF(A412="","",MAX(0,TODAY()-A412))</f>
        <v/>
      </c>
      <c r="J412" s="34">
        <f>IF(OR(P412="",A412=""),"",IF(COUNT(INDEX(Settings!$C$2:$C$8,P412))=0,"",IF(AND(INDEX(Settings!$D$2:$D$8,P412)="H",H412=""),"",IF(INDEX(Settings!$D$2:$D$8,P412)="A",A412,IF(INDEX(Settings!$D$2:$D$8,P412)="HA",IF(H412="",A412,H412),H412))+INDEX(Settings!$C$2:$C$8,P412))))</f>
        <v/>
      </c>
      <c r="K412" s="35">
        <f>IF(A412="",IF(B412&lt;&gt;"","Add date / أدخل تاريخ الاستفسار",""),IF(G412="","Set status / اختر الحالة",IF(P412="","Check status / راجع الحالة",IF(COUNT(INDEX(Settings!$C$2:$C$8,P412))=0,"Closed / مغلق",IF(AND(INDEX(Settings!$D$2:$D$8,P412)="H",H412=""),"Add last follow-up date / أدخل تاريخ آخر متابعة",IF(J412&lt;TODAY(),"OVERDUE / متأخر",IF(J412=TODAY(),"DUE TODAY / مستحق اليوم","Upcoming / قادم")))))))</f>
        <v/>
      </c>
      <c r="L412" s="36">
        <f>IF(P412="","",INDEX(Settings!$B$2:$B$8,P412))</f>
        <v/>
      </c>
      <c r="M412" s="37">
        <f>IF(OR(P412="",J412=""),"",IFERROR(SUBSTITUTE(SUBSTITUTE(INDEX(Templates!$C$2:$C$5,INDEX(Settings!$E$2:$E$8,P412)),"[Name]",B412),"[service]",D412),"Check template / راجع القالب"))</f>
        <v/>
      </c>
      <c r="N412" s="38">
        <f>IF(OR(P412="",J412=""),"",IFERROR(SUBSTITUTE(SUBSTITUTE(INDEX(Templates!$D$2:$D$5,INDEX(Settings!$E$2:$E$8,P412)),"[Name]",B412),"[service]",D412),"Check template / راجع القالب"))</f>
        <v/>
      </c>
      <c r="O412">
        <f>IF(OR(P412="",A412=""),"",IF(J412&lt;&gt;"",J412+ROW()/100000,IF(COUNT(INDEX(Settings!$C$2:$C$8,P412))=0,"",A412+ROW()/100000)))</f>
        <v/>
      </c>
      <c r="P412">
        <f>IF(OR(A412="",G412=""),"",IFERROR(MATCH(G412,Settings!$A$2:$A$8,0),""))</f>
        <v/>
      </c>
    </row>
    <row r="413">
      <c r="A413" s="30" t="n"/>
      <c r="B413" s="31" t="n"/>
      <c r="C413" s="31" t="n"/>
      <c r="D413" s="31" t="n"/>
      <c r="E413" s="31" t="n"/>
      <c r="F413" s="32" t="n"/>
      <c r="G413" s="31" t="n"/>
      <c r="H413" s="30" t="n"/>
      <c r="I413" s="33">
        <f>IF(A413="","",MAX(0,TODAY()-A413))</f>
        <v/>
      </c>
      <c r="J413" s="34">
        <f>IF(OR(P413="",A413=""),"",IF(COUNT(INDEX(Settings!$C$2:$C$8,P413))=0,"",IF(AND(INDEX(Settings!$D$2:$D$8,P413)="H",H413=""),"",IF(INDEX(Settings!$D$2:$D$8,P413)="A",A413,IF(INDEX(Settings!$D$2:$D$8,P413)="HA",IF(H413="",A413,H413),H413))+INDEX(Settings!$C$2:$C$8,P413))))</f>
        <v/>
      </c>
      <c r="K413" s="35">
        <f>IF(A413="",IF(B413&lt;&gt;"","Add date / أدخل تاريخ الاستفسار",""),IF(G413="","Set status / اختر الحالة",IF(P413="","Check status / راجع الحالة",IF(COUNT(INDEX(Settings!$C$2:$C$8,P413))=0,"Closed / مغلق",IF(AND(INDEX(Settings!$D$2:$D$8,P413)="H",H413=""),"Add last follow-up date / أدخل تاريخ آخر متابعة",IF(J413&lt;TODAY(),"OVERDUE / متأخر",IF(J413=TODAY(),"DUE TODAY / مستحق اليوم","Upcoming / قادم")))))))</f>
        <v/>
      </c>
      <c r="L413" s="36">
        <f>IF(P413="","",INDEX(Settings!$B$2:$B$8,P413))</f>
        <v/>
      </c>
      <c r="M413" s="37">
        <f>IF(OR(P413="",J413=""),"",IFERROR(SUBSTITUTE(SUBSTITUTE(INDEX(Templates!$C$2:$C$5,INDEX(Settings!$E$2:$E$8,P413)),"[Name]",B413),"[service]",D413),"Check template / راجع القالب"))</f>
        <v/>
      </c>
      <c r="N413" s="38">
        <f>IF(OR(P413="",J413=""),"",IFERROR(SUBSTITUTE(SUBSTITUTE(INDEX(Templates!$D$2:$D$5,INDEX(Settings!$E$2:$E$8,P413)),"[Name]",B413),"[service]",D413),"Check template / راجع القالب"))</f>
        <v/>
      </c>
      <c r="O413">
        <f>IF(OR(P413="",A413=""),"",IF(J413&lt;&gt;"",J413+ROW()/100000,IF(COUNT(INDEX(Settings!$C$2:$C$8,P413))=0,"",A413+ROW()/100000)))</f>
        <v/>
      </c>
      <c r="P413">
        <f>IF(OR(A413="",G413=""),"",IFERROR(MATCH(G413,Settings!$A$2:$A$8,0),""))</f>
        <v/>
      </c>
    </row>
    <row r="414">
      <c r="A414" s="30" t="n"/>
      <c r="B414" s="31" t="n"/>
      <c r="C414" s="31" t="n"/>
      <c r="D414" s="31" t="n"/>
      <c r="E414" s="31" t="n"/>
      <c r="F414" s="32" t="n"/>
      <c r="G414" s="31" t="n"/>
      <c r="H414" s="30" t="n"/>
      <c r="I414" s="33">
        <f>IF(A414="","",MAX(0,TODAY()-A414))</f>
        <v/>
      </c>
      <c r="J414" s="34">
        <f>IF(OR(P414="",A414=""),"",IF(COUNT(INDEX(Settings!$C$2:$C$8,P414))=0,"",IF(AND(INDEX(Settings!$D$2:$D$8,P414)="H",H414=""),"",IF(INDEX(Settings!$D$2:$D$8,P414)="A",A414,IF(INDEX(Settings!$D$2:$D$8,P414)="HA",IF(H414="",A414,H414),H414))+INDEX(Settings!$C$2:$C$8,P414))))</f>
        <v/>
      </c>
      <c r="K414" s="35">
        <f>IF(A414="",IF(B414&lt;&gt;"","Add date / أدخل تاريخ الاستفسار",""),IF(G414="","Set status / اختر الحالة",IF(P414="","Check status / راجع الحالة",IF(COUNT(INDEX(Settings!$C$2:$C$8,P414))=0,"Closed / مغلق",IF(AND(INDEX(Settings!$D$2:$D$8,P414)="H",H414=""),"Add last follow-up date / أدخل تاريخ آخر متابعة",IF(J414&lt;TODAY(),"OVERDUE / متأخر",IF(J414=TODAY(),"DUE TODAY / مستحق اليوم","Upcoming / قادم")))))))</f>
        <v/>
      </c>
      <c r="L414" s="36">
        <f>IF(P414="","",INDEX(Settings!$B$2:$B$8,P414))</f>
        <v/>
      </c>
      <c r="M414" s="37">
        <f>IF(OR(P414="",J414=""),"",IFERROR(SUBSTITUTE(SUBSTITUTE(INDEX(Templates!$C$2:$C$5,INDEX(Settings!$E$2:$E$8,P414)),"[Name]",B414),"[service]",D414),"Check template / راجع القالب"))</f>
        <v/>
      </c>
      <c r="N414" s="38">
        <f>IF(OR(P414="",J414=""),"",IFERROR(SUBSTITUTE(SUBSTITUTE(INDEX(Templates!$D$2:$D$5,INDEX(Settings!$E$2:$E$8,P414)),"[Name]",B414),"[service]",D414),"Check template / راجع القالب"))</f>
        <v/>
      </c>
      <c r="O414">
        <f>IF(OR(P414="",A414=""),"",IF(J414&lt;&gt;"",J414+ROW()/100000,IF(COUNT(INDEX(Settings!$C$2:$C$8,P414))=0,"",A414+ROW()/100000)))</f>
        <v/>
      </c>
      <c r="P414">
        <f>IF(OR(A414="",G414=""),"",IFERROR(MATCH(G414,Settings!$A$2:$A$8,0),""))</f>
        <v/>
      </c>
    </row>
    <row r="415">
      <c r="A415" s="30" t="n"/>
      <c r="B415" s="31" t="n"/>
      <c r="C415" s="31" t="n"/>
      <c r="D415" s="31" t="n"/>
      <c r="E415" s="31" t="n"/>
      <c r="F415" s="32" t="n"/>
      <c r="G415" s="31" t="n"/>
      <c r="H415" s="30" t="n"/>
      <c r="I415" s="33">
        <f>IF(A415="","",MAX(0,TODAY()-A415))</f>
        <v/>
      </c>
      <c r="J415" s="34">
        <f>IF(OR(P415="",A415=""),"",IF(COUNT(INDEX(Settings!$C$2:$C$8,P415))=0,"",IF(AND(INDEX(Settings!$D$2:$D$8,P415)="H",H415=""),"",IF(INDEX(Settings!$D$2:$D$8,P415)="A",A415,IF(INDEX(Settings!$D$2:$D$8,P415)="HA",IF(H415="",A415,H415),H415))+INDEX(Settings!$C$2:$C$8,P415))))</f>
        <v/>
      </c>
      <c r="K415" s="35">
        <f>IF(A415="",IF(B415&lt;&gt;"","Add date / أدخل تاريخ الاستفسار",""),IF(G415="","Set status / اختر الحالة",IF(P415="","Check status / راجع الحالة",IF(COUNT(INDEX(Settings!$C$2:$C$8,P415))=0,"Closed / مغلق",IF(AND(INDEX(Settings!$D$2:$D$8,P415)="H",H415=""),"Add last follow-up date / أدخل تاريخ آخر متابعة",IF(J415&lt;TODAY(),"OVERDUE / متأخر",IF(J415=TODAY(),"DUE TODAY / مستحق اليوم","Upcoming / قادم")))))))</f>
        <v/>
      </c>
      <c r="L415" s="36">
        <f>IF(P415="","",INDEX(Settings!$B$2:$B$8,P415))</f>
        <v/>
      </c>
      <c r="M415" s="37">
        <f>IF(OR(P415="",J415=""),"",IFERROR(SUBSTITUTE(SUBSTITUTE(INDEX(Templates!$C$2:$C$5,INDEX(Settings!$E$2:$E$8,P415)),"[Name]",B415),"[service]",D415),"Check template / راجع القالب"))</f>
        <v/>
      </c>
      <c r="N415" s="38">
        <f>IF(OR(P415="",J415=""),"",IFERROR(SUBSTITUTE(SUBSTITUTE(INDEX(Templates!$D$2:$D$5,INDEX(Settings!$E$2:$E$8,P415)),"[Name]",B415),"[service]",D415),"Check template / راجع القالب"))</f>
        <v/>
      </c>
      <c r="O415">
        <f>IF(OR(P415="",A415=""),"",IF(J415&lt;&gt;"",J415+ROW()/100000,IF(COUNT(INDEX(Settings!$C$2:$C$8,P415))=0,"",A415+ROW()/100000)))</f>
        <v/>
      </c>
      <c r="P415">
        <f>IF(OR(A415="",G415=""),"",IFERROR(MATCH(G415,Settings!$A$2:$A$8,0),""))</f>
        <v/>
      </c>
    </row>
    <row r="416">
      <c r="A416" s="30" t="n"/>
      <c r="B416" s="31" t="n"/>
      <c r="C416" s="31" t="n"/>
      <c r="D416" s="31" t="n"/>
      <c r="E416" s="31" t="n"/>
      <c r="F416" s="32" t="n"/>
      <c r="G416" s="31" t="n"/>
      <c r="H416" s="30" t="n"/>
      <c r="I416" s="33">
        <f>IF(A416="","",MAX(0,TODAY()-A416))</f>
        <v/>
      </c>
      <c r="J416" s="34">
        <f>IF(OR(P416="",A416=""),"",IF(COUNT(INDEX(Settings!$C$2:$C$8,P416))=0,"",IF(AND(INDEX(Settings!$D$2:$D$8,P416)="H",H416=""),"",IF(INDEX(Settings!$D$2:$D$8,P416)="A",A416,IF(INDEX(Settings!$D$2:$D$8,P416)="HA",IF(H416="",A416,H416),H416))+INDEX(Settings!$C$2:$C$8,P416))))</f>
        <v/>
      </c>
      <c r="K416" s="35">
        <f>IF(A416="",IF(B416&lt;&gt;"","Add date / أدخل تاريخ الاستفسار",""),IF(G416="","Set status / اختر الحالة",IF(P416="","Check status / راجع الحالة",IF(COUNT(INDEX(Settings!$C$2:$C$8,P416))=0,"Closed / مغلق",IF(AND(INDEX(Settings!$D$2:$D$8,P416)="H",H416=""),"Add last follow-up date / أدخل تاريخ آخر متابعة",IF(J416&lt;TODAY(),"OVERDUE / متأخر",IF(J416=TODAY(),"DUE TODAY / مستحق اليوم","Upcoming / قادم")))))))</f>
        <v/>
      </c>
      <c r="L416" s="36">
        <f>IF(P416="","",INDEX(Settings!$B$2:$B$8,P416))</f>
        <v/>
      </c>
      <c r="M416" s="37">
        <f>IF(OR(P416="",J416=""),"",IFERROR(SUBSTITUTE(SUBSTITUTE(INDEX(Templates!$C$2:$C$5,INDEX(Settings!$E$2:$E$8,P416)),"[Name]",B416),"[service]",D416),"Check template / راجع القالب"))</f>
        <v/>
      </c>
      <c r="N416" s="38">
        <f>IF(OR(P416="",J416=""),"",IFERROR(SUBSTITUTE(SUBSTITUTE(INDEX(Templates!$D$2:$D$5,INDEX(Settings!$E$2:$E$8,P416)),"[Name]",B416),"[service]",D416),"Check template / راجع القالب"))</f>
        <v/>
      </c>
      <c r="O416">
        <f>IF(OR(P416="",A416=""),"",IF(J416&lt;&gt;"",J416+ROW()/100000,IF(COUNT(INDEX(Settings!$C$2:$C$8,P416))=0,"",A416+ROW()/100000)))</f>
        <v/>
      </c>
      <c r="P416">
        <f>IF(OR(A416="",G416=""),"",IFERROR(MATCH(G416,Settings!$A$2:$A$8,0),""))</f>
        <v/>
      </c>
    </row>
    <row r="417">
      <c r="A417" s="30" t="n"/>
      <c r="B417" s="31" t="n"/>
      <c r="C417" s="31" t="n"/>
      <c r="D417" s="31" t="n"/>
      <c r="E417" s="31" t="n"/>
      <c r="F417" s="32" t="n"/>
      <c r="G417" s="31" t="n"/>
      <c r="H417" s="30" t="n"/>
      <c r="I417" s="33">
        <f>IF(A417="","",MAX(0,TODAY()-A417))</f>
        <v/>
      </c>
      <c r="J417" s="34">
        <f>IF(OR(P417="",A417=""),"",IF(COUNT(INDEX(Settings!$C$2:$C$8,P417))=0,"",IF(AND(INDEX(Settings!$D$2:$D$8,P417)="H",H417=""),"",IF(INDEX(Settings!$D$2:$D$8,P417)="A",A417,IF(INDEX(Settings!$D$2:$D$8,P417)="HA",IF(H417="",A417,H417),H417))+INDEX(Settings!$C$2:$C$8,P417))))</f>
        <v/>
      </c>
      <c r="K417" s="35">
        <f>IF(A417="",IF(B417&lt;&gt;"","Add date / أدخل تاريخ الاستفسار",""),IF(G417="","Set status / اختر الحالة",IF(P417="","Check status / راجع الحالة",IF(COUNT(INDEX(Settings!$C$2:$C$8,P417))=0,"Closed / مغلق",IF(AND(INDEX(Settings!$D$2:$D$8,P417)="H",H417=""),"Add last follow-up date / أدخل تاريخ آخر متابعة",IF(J417&lt;TODAY(),"OVERDUE / متأخر",IF(J417=TODAY(),"DUE TODAY / مستحق اليوم","Upcoming / قادم")))))))</f>
        <v/>
      </c>
      <c r="L417" s="36">
        <f>IF(P417="","",INDEX(Settings!$B$2:$B$8,P417))</f>
        <v/>
      </c>
      <c r="M417" s="37">
        <f>IF(OR(P417="",J417=""),"",IFERROR(SUBSTITUTE(SUBSTITUTE(INDEX(Templates!$C$2:$C$5,INDEX(Settings!$E$2:$E$8,P417)),"[Name]",B417),"[service]",D417),"Check template / راجع القالب"))</f>
        <v/>
      </c>
      <c r="N417" s="38">
        <f>IF(OR(P417="",J417=""),"",IFERROR(SUBSTITUTE(SUBSTITUTE(INDEX(Templates!$D$2:$D$5,INDEX(Settings!$E$2:$E$8,P417)),"[Name]",B417),"[service]",D417),"Check template / راجع القالب"))</f>
        <v/>
      </c>
      <c r="O417">
        <f>IF(OR(P417="",A417=""),"",IF(J417&lt;&gt;"",J417+ROW()/100000,IF(COUNT(INDEX(Settings!$C$2:$C$8,P417))=0,"",A417+ROW()/100000)))</f>
        <v/>
      </c>
      <c r="P417">
        <f>IF(OR(A417="",G417=""),"",IFERROR(MATCH(G417,Settings!$A$2:$A$8,0),""))</f>
        <v/>
      </c>
    </row>
    <row r="418">
      <c r="A418" s="30" t="n"/>
      <c r="B418" s="31" t="n"/>
      <c r="C418" s="31" t="n"/>
      <c r="D418" s="31" t="n"/>
      <c r="E418" s="31" t="n"/>
      <c r="F418" s="32" t="n"/>
      <c r="G418" s="31" t="n"/>
      <c r="H418" s="30" t="n"/>
      <c r="I418" s="33">
        <f>IF(A418="","",MAX(0,TODAY()-A418))</f>
        <v/>
      </c>
      <c r="J418" s="34">
        <f>IF(OR(P418="",A418=""),"",IF(COUNT(INDEX(Settings!$C$2:$C$8,P418))=0,"",IF(AND(INDEX(Settings!$D$2:$D$8,P418)="H",H418=""),"",IF(INDEX(Settings!$D$2:$D$8,P418)="A",A418,IF(INDEX(Settings!$D$2:$D$8,P418)="HA",IF(H418="",A418,H418),H418))+INDEX(Settings!$C$2:$C$8,P418))))</f>
        <v/>
      </c>
      <c r="K418" s="35">
        <f>IF(A418="",IF(B418&lt;&gt;"","Add date / أدخل تاريخ الاستفسار",""),IF(G418="","Set status / اختر الحالة",IF(P418="","Check status / راجع الحالة",IF(COUNT(INDEX(Settings!$C$2:$C$8,P418))=0,"Closed / مغلق",IF(AND(INDEX(Settings!$D$2:$D$8,P418)="H",H418=""),"Add last follow-up date / أدخل تاريخ آخر متابعة",IF(J418&lt;TODAY(),"OVERDUE / متأخر",IF(J418=TODAY(),"DUE TODAY / مستحق اليوم","Upcoming / قادم")))))))</f>
        <v/>
      </c>
      <c r="L418" s="36">
        <f>IF(P418="","",INDEX(Settings!$B$2:$B$8,P418))</f>
        <v/>
      </c>
      <c r="M418" s="37">
        <f>IF(OR(P418="",J418=""),"",IFERROR(SUBSTITUTE(SUBSTITUTE(INDEX(Templates!$C$2:$C$5,INDEX(Settings!$E$2:$E$8,P418)),"[Name]",B418),"[service]",D418),"Check template / راجع القالب"))</f>
        <v/>
      </c>
      <c r="N418" s="38">
        <f>IF(OR(P418="",J418=""),"",IFERROR(SUBSTITUTE(SUBSTITUTE(INDEX(Templates!$D$2:$D$5,INDEX(Settings!$E$2:$E$8,P418)),"[Name]",B418),"[service]",D418),"Check template / راجع القالب"))</f>
        <v/>
      </c>
      <c r="O418">
        <f>IF(OR(P418="",A418=""),"",IF(J418&lt;&gt;"",J418+ROW()/100000,IF(COUNT(INDEX(Settings!$C$2:$C$8,P418))=0,"",A418+ROW()/100000)))</f>
        <v/>
      </c>
      <c r="P418">
        <f>IF(OR(A418="",G418=""),"",IFERROR(MATCH(G418,Settings!$A$2:$A$8,0),""))</f>
        <v/>
      </c>
    </row>
    <row r="419">
      <c r="A419" s="30" t="n"/>
      <c r="B419" s="31" t="n"/>
      <c r="C419" s="31" t="n"/>
      <c r="D419" s="31" t="n"/>
      <c r="E419" s="31" t="n"/>
      <c r="F419" s="32" t="n"/>
      <c r="G419" s="31" t="n"/>
      <c r="H419" s="30" t="n"/>
      <c r="I419" s="33">
        <f>IF(A419="","",MAX(0,TODAY()-A419))</f>
        <v/>
      </c>
      <c r="J419" s="34">
        <f>IF(OR(P419="",A419=""),"",IF(COUNT(INDEX(Settings!$C$2:$C$8,P419))=0,"",IF(AND(INDEX(Settings!$D$2:$D$8,P419)="H",H419=""),"",IF(INDEX(Settings!$D$2:$D$8,P419)="A",A419,IF(INDEX(Settings!$D$2:$D$8,P419)="HA",IF(H419="",A419,H419),H419))+INDEX(Settings!$C$2:$C$8,P419))))</f>
        <v/>
      </c>
      <c r="K419" s="35">
        <f>IF(A419="",IF(B419&lt;&gt;"","Add date / أدخل تاريخ الاستفسار",""),IF(G419="","Set status / اختر الحالة",IF(P419="","Check status / راجع الحالة",IF(COUNT(INDEX(Settings!$C$2:$C$8,P419))=0,"Closed / مغلق",IF(AND(INDEX(Settings!$D$2:$D$8,P419)="H",H419=""),"Add last follow-up date / أدخل تاريخ آخر متابعة",IF(J419&lt;TODAY(),"OVERDUE / متأخر",IF(J419=TODAY(),"DUE TODAY / مستحق اليوم","Upcoming / قادم")))))))</f>
        <v/>
      </c>
      <c r="L419" s="36">
        <f>IF(P419="","",INDEX(Settings!$B$2:$B$8,P419))</f>
        <v/>
      </c>
      <c r="M419" s="37">
        <f>IF(OR(P419="",J419=""),"",IFERROR(SUBSTITUTE(SUBSTITUTE(INDEX(Templates!$C$2:$C$5,INDEX(Settings!$E$2:$E$8,P419)),"[Name]",B419),"[service]",D419),"Check template / راجع القالب"))</f>
        <v/>
      </c>
      <c r="N419" s="38">
        <f>IF(OR(P419="",J419=""),"",IFERROR(SUBSTITUTE(SUBSTITUTE(INDEX(Templates!$D$2:$D$5,INDEX(Settings!$E$2:$E$8,P419)),"[Name]",B419),"[service]",D419),"Check template / راجع القالب"))</f>
        <v/>
      </c>
      <c r="O419">
        <f>IF(OR(P419="",A419=""),"",IF(J419&lt;&gt;"",J419+ROW()/100000,IF(COUNT(INDEX(Settings!$C$2:$C$8,P419))=0,"",A419+ROW()/100000)))</f>
        <v/>
      </c>
      <c r="P419">
        <f>IF(OR(A419="",G419=""),"",IFERROR(MATCH(G419,Settings!$A$2:$A$8,0),""))</f>
        <v/>
      </c>
    </row>
    <row r="420">
      <c r="A420" s="30" t="n"/>
      <c r="B420" s="31" t="n"/>
      <c r="C420" s="31" t="n"/>
      <c r="D420" s="31" t="n"/>
      <c r="E420" s="31" t="n"/>
      <c r="F420" s="32" t="n"/>
      <c r="G420" s="31" t="n"/>
      <c r="H420" s="30" t="n"/>
      <c r="I420" s="33">
        <f>IF(A420="","",MAX(0,TODAY()-A420))</f>
        <v/>
      </c>
      <c r="J420" s="34">
        <f>IF(OR(P420="",A420=""),"",IF(COUNT(INDEX(Settings!$C$2:$C$8,P420))=0,"",IF(AND(INDEX(Settings!$D$2:$D$8,P420)="H",H420=""),"",IF(INDEX(Settings!$D$2:$D$8,P420)="A",A420,IF(INDEX(Settings!$D$2:$D$8,P420)="HA",IF(H420="",A420,H420),H420))+INDEX(Settings!$C$2:$C$8,P420))))</f>
        <v/>
      </c>
      <c r="K420" s="35">
        <f>IF(A420="",IF(B420&lt;&gt;"","Add date / أدخل تاريخ الاستفسار",""),IF(G420="","Set status / اختر الحالة",IF(P420="","Check status / راجع الحالة",IF(COUNT(INDEX(Settings!$C$2:$C$8,P420))=0,"Closed / مغلق",IF(AND(INDEX(Settings!$D$2:$D$8,P420)="H",H420=""),"Add last follow-up date / أدخل تاريخ آخر متابعة",IF(J420&lt;TODAY(),"OVERDUE / متأخر",IF(J420=TODAY(),"DUE TODAY / مستحق اليوم","Upcoming / قادم")))))))</f>
        <v/>
      </c>
      <c r="L420" s="36">
        <f>IF(P420="","",INDEX(Settings!$B$2:$B$8,P420))</f>
        <v/>
      </c>
      <c r="M420" s="37">
        <f>IF(OR(P420="",J420=""),"",IFERROR(SUBSTITUTE(SUBSTITUTE(INDEX(Templates!$C$2:$C$5,INDEX(Settings!$E$2:$E$8,P420)),"[Name]",B420),"[service]",D420),"Check template / راجع القالب"))</f>
        <v/>
      </c>
      <c r="N420" s="38">
        <f>IF(OR(P420="",J420=""),"",IFERROR(SUBSTITUTE(SUBSTITUTE(INDEX(Templates!$D$2:$D$5,INDEX(Settings!$E$2:$E$8,P420)),"[Name]",B420),"[service]",D420),"Check template / راجع القالب"))</f>
        <v/>
      </c>
      <c r="O420">
        <f>IF(OR(P420="",A420=""),"",IF(J420&lt;&gt;"",J420+ROW()/100000,IF(COUNT(INDEX(Settings!$C$2:$C$8,P420))=0,"",A420+ROW()/100000)))</f>
        <v/>
      </c>
      <c r="P420">
        <f>IF(OR(A420="",G420=""),"",IFERROR(MATCH(G420,Settings!$A$2:$A$8,0),""))</f>
        <v/>
      </c>
    </row>
    <row r="421">
      <c r="A421" s="30" t="n"/>
      <c r="B421" s="31" t="n"/>
      <c r="C421" s="31" t="n"/>
      <c r="D421" s="31" t="n"/>
      <c r="E421" s="31" t="n"/>
      <c r="F421" s="32" t="n"/>
      <c r="G421" s="31" t="n"/>
      <c r="H421" s="30" t="n"/>
      <c r="I421" s="33">
        <f>IF(A421="","",MAX(0,TODAY()-A421))</f>
        <v/>
      </c>
      <c r="J421" s="34">
        <f>IF(OR(P421="",A421=""),"",IF(COUNT(INDEX(Settings!$C$2:$C$8,P421))=0,"",IF(AND(INDEX(Settings!$D$2:$D$8,P421)="H",H421=""),"",IF(INDEX(Settings!$D$2:$D$8,P421)="A",A421,IF(INDEX(Settings!$D$2:$D$8,P421)="HA",IF(H421="",A421,H421),H421))+INDEX(Settings!$C$2:$C$8,P421))))</f>
        <v/>
      </c>
      <c r="K421" s="35">
        <f>IF(A421="",IF(B421&lt;&gt;"","Add date / أدخل تاريخ الاستفسار",""),IF(G421="","Set status / اختر الحالة",IF(P421="","Check status / راجع الحالة",IF(COUNT(INDEX(Settings!$C$2:$C$8,P421))=0,"Closed / مغلق",IF(AND(INDEX(Settings!$D$2:$D$8,P421)="H",H421=""),"Add last follow-up date / أدخل تاريخ آخر متابعة",IF(J421&lt;TODAY(),"OVERDUE / متأخر",IF(J421=TODAY(),"DUE TODAY / مستحق اليوم","Upcoming / قادم")))))))</f>
        <v/>
      </c>
      <c r="L421" s="36">
        <f>IF(P421="","",INDEX(Settings!$B$2:$B$8,P421))</f>
        <v/>
      </c>
      <c r="M421" s="37">
        <f>IF(OR(P421="",J421=""),"",IFERROR(SUBSTITUTE(SUBSTITUTE(INDEX(Templates!$C$2:$C$5,INDEX(Settings!$E$2:$E$8,P421)),"[Name]",B421),"[service]",D421),"Check template / راجع القالب"))</f>
        <v/>
      </c>
      <c r="N421" s="38">
        <f>IF(OR(P421="",J421=""),"",IFERROR(SUBSTITUTE(SUBSTITUTE(INDEX(Templates!$D$2:$D$5,INDEX(Settings!$E$2:$E$8,P421)),"[Name]",B421),"[service]",D421),"Check template / راجع القالب"))</f>
        <v/>
      </c>
      <c r="O421">
        <f>IF(OR(P421="",A421=""),"",IF(J421&lt;&gt;"",J421+ROW()/100000,IF(COUNT(INDEX(Settings!$C$2:$C$8,P421))=0,"",A421+ROW()/100000)))</f>
        <v/>
      </c>
      <c r="P421">
        <f>IF(OR(A421="",G421=""),"",IFERROR(MATCH(G421,Settings!$A$2:$A$8,0),""))</f>
        <v/>
      </c>
    </row>
    <row r="422">
      <c r="A422" s="30" t="n"/>
      <c r="B422" s="31" t="n"/>
      <c r="C422" s="31" t="n"/>
      <c r="D422" s="31" t="n"/>
      <c r="E422" s="31" t="n"/>
      <c r="F422" s="32" t="n"/>
      <c r="G422" s="31" t="n"/>
      <c r="H422" s="30" t="n"/>
      <c r="I422" s="33">
        <f>IF(A422="","",MAX(0,TODAY()-A422))</f>
        <v/>
      </c>
      <c r="J422" s="34">
        <f>IF(OR(P422="",A422=""),"",IF(COUNT(INDEX(Settings!$C$2:$C$8,P422))=0,"",IF(AND(INDEX(Settings!$D$2:$D$8,P422)="H",H422=""),"",IF(INDEX(Settings!$D$2:$D$8,P422)="A",A422,IF(INDEX(Settings!$D$2:$D$8,P422)="HA",IF(H422="",A422,H422),H422))+INDEX(Settings!$C$2:$C$8,P422))))</f>
        <v/>
      </c>
      <c r="K422" s="35">
        <f>IF(A422="",IF(B422&lt;&gt;"","Add date / أدخل تاريخ الاستفسار",""),IF(G422="","Set status / اختر الحالة",IF(P422="","Check status / راجع الحالة",IF(COUNT(INDEX(Settings!$C$2:$C$8,P422))=0,"Closed / مغلق",IF(AND(INDEX(Settings!$D$2:$D$8,P422)="H",H422=""),"Add last follow-up date / أدخل تاريخ آخر متابعة",IF(J422&lt;TODAY(),"OVERDUE / متأخر",IF(J422=TODAY(),"DUE TODAY / مستحق اليوم","Upcoming / قادم")))))))</f>
        <v/>
      </c>
      <c r="L422" s="36">
        <f>IF(P422="","",INDEX(Settings!$B$2:$B$8,P422))</f>
        <v/>
      </c>
      <c r="M422" s="37">
        <f>IF(OR(P422="",J422=""),"",IFERROR(SUBSTITUTE(SUBSTITUTE(INDEX(Templates!$C$2:$C$5,INDEX(Settings!$E$2:$E$8,P422)),"[Name]",B422),"[service]",D422),"Check template / راجع القالب"))</f>
        <v/>
      </c>
      <c r="N422" s="38">
        <f>IF(OR(P422="",J422=""),"",IFERROR(SUBSTITUTE(SUBSTITUTE(INDEX(Templates!$D$2:$D$5,INDEX(Settings!$E$2:$E$8,P422)),"[Name]",B422),"[service]",D422),"Check template / راجع القالب"))</f>
        <v/>
      </c>
      <c r="O422">
        <f>IF(OR(P422="",A422=""),"",IF(J422&lt;&gt;"",J422+ROW()/100000,IF(COUNT(INDEX(Settings!$C$2:$C$8,P422))=0,"",A422+ROW()/100000)))</f>
        <v/>
      </c>
      <c r="P422">
        <f>IF(OR(A422="",G422=""),"",IFERROR(MATCH(G422,Settings!$A$2:$A$8,0),""))</f>
        <v/>
      </c>
    </row>
    <row r="423">
      <c r="A423" s="30" t="n"/>
      <c r="B423" s="31" t="n"/>
      <c r="C423" s="31" t="n"/>
      <c r="D423" s="31" t="n"/>
      <c r="E423" s="31" t="n"/>
      <c r="F423" s="32" t="n"/>
      <c r="G423" s="31" t="n"/>
      <c r="H423" s="30" t="n"/>
      <c r="I423" s="33">
        <f>IF(A423="","",MAX(0,TODAY()-A423))</f>
        <v/>
      </c>
      <c r="J423" s="34">
        <f>IF(OR(P423="",A423=""),"",IF(COUNT(INDEX(Settings!$C$2:$C$8,P423))=0,"",IF(AND(INDEX(Settings!$D$2:$D$8,P423)="H",H423=""),"",IF(INDEX(Settings!$D$2:$D$8,P423)="A",A423,IF(INDEX(Settings!$D$2:$D$8,P423)="HA",IF(H423="",A423,H423),H423))+INDEX(Settings!$C$2:$C$8,P423))))</f>
        <v/>
      </c>
      <c r="K423" s="35">
        <f>IF(A423="",IF(B423&lt;&gt;"","Add date / أدخل تاريخ الاستفسار",""),IF(G423="","Set status / اختر الحالة",IF(P423="","Check status / راجع الحالة",IF(COUNT(INDEX(Settings!$C$2:$C$8,P423))=0,"Closed / مغلق",IF(AND(INDEX(Settings!$D$2:$D$8,P423)="H",H423=""),"Add last follow-up date / أدخل تاريخ آخر متابعة",IF(J423&lt;TODAY(),"OVERDUE / متأخر",IF(J423=TODAY(),"DUE TODAY / مستحق اليوم","Upcoming / قادم")))))))</f>
        <v/>
      </c>
      <c r="L423" s="36">
        <f>IF(P423="","",INDEX(Settings!$B$2:$B$8,P423))</f>
        <v/>
      </c>
      <c r="M423" s="37">
        <f>IF(OR(P423="",J423=""),"",IFERROR(SUBSTITUTE(SUBSTITUTE(INDEX(Templates!$C$2:$C$5,INDEX(Settings!$E$2:$E$8,P423)),"[Name]",B423),"[service]",D423),"Check template / راجع القالب"))</f>
        <v/>
      </c>
      <c r="N423" s="38">
        <f>IF(OR(P423="",J423=""),"",IFERROR(SUBSTITUTE(SUBSTITUTE(INDEX(Templates!$D$2:$D$5,INDEX(Settings!$E$2:$E$8,P423)),"[Name]",B423),"[service]",D423),"Check template / راجع القالب"))</f>
        <v/>
      </c>
      <c r="O423">
        <f>IF(OR(P423="",A423=""),"",IF(J423&lt;&gt;"",J423+ROW()/100000,IF(COUNT(INDEX(Settings!$C$2:$C$8,P423))=0,"",A423+ROW()/100000)))</f>
        <v/>
      </c>
      <c r="P423">
        <f>IF(OR(A423="",G423=""),"",IFERROR(MATCH(G423,Settings!$A$2:$A$8,0),""))</f>
        <v/>
      </c>
    </row>
    <row r="424">
      <c r="A424" s="30" t="n"/>
      <c r="B424" s="31" t="n"/>
      <c r="C424" s="31" t="n"/>
      <c r="D424" s="31" t="n"/>
      <c r="E424" s="31" t="n"/>
      <c r="F424" s="32" t="n"/>
      <c r="G424" s="31" t="n"/>
      <c r="H424" s="30" t="n"/>
      <c r="I424" s="33">
        <f>IF(A424="","",MAX(0,TODAY()-A424))</f>
        <v/>
      </c>
      <c r="J424" s="34">
        <f>IF(OR(P424="",A424=""),"",IF(COUNT(INDEX(Settings!$C$2:$C$8,P424))=0,"",IF(AND(INDEX(Settings!$D$2:$D$8,P424)="H",H424=""),"",IF(INDEX(Settings!$D$2:$D$8,P424)="A",A424,IF(INDEX(Settings!$D$2:$D$8,P424)="HA",IF(H424="",A424,H424),H424))+INDEX(Settings!$C$2:$C$8,P424))))</f>
        <v/>
      </c>
      <c r="K424" s="35">
        <f>IF(A424="",IF(B424&lt;&gt;"","Add date / أدخل تاريخ الاستفسار",""),IF(G424="","Set status / اختر الحالة",IF(P424="","Check status / راجع الحالة",IF(COUNT(INDEX(Settings!$C$2:$C$8,P424))=0,"Closed / مغلق",IF(AND(INDEX(Settings!$D$2:$D$8,P424)="H",H424=""),"Add last follow-up date / أدخل تاريخ آخر متابعة",IF(J424&lt;TODAY(),"OVERDUE / متأخر",IF(J424=TODAY(),"DUE TODAY / مستحق اليوم","Upcoming / قادم")))))))</f>
        <v/>
      </c>
      <c r="L424" s="36">
        <f>IF(P424="","",INDEX(Settings!$B$2:$B$8,P424))</f>
        <v/>
      </c>
      <c r="M424" s="37">
        <f>IF(OR(P424="",J424=""),"",IFERROR(SUBSTITUTE(SUBSTITUTE(INDEX(Templates!$C$2:$C$5,INDEX(Settings!$E$2:$E$8,P424)),"[Name]",B424),"[service]",D424),"Check template / راجع القالب"))</f>
        <v/>
      </c>
      <c r="N424" s="38">
        <f>IF(OR(P424="",J424=""),"",IFERROR(SUBSTITUTE(SUBSTITUTE(INDEX(Templates!$D$2:$D$5,INDEX(Settings!$E$2:$E$8,P424)),"[Name]",B424),"[service]",D424),"Check template / راجع القالب"))</f>
        <v/>
      </c>
      <c r="O424">
        <f>IF(OR(P424="",A424=""),"",IF(J424&lt;&gt;"",J424+ROW()/100000,IF(COUNT(INDEX(Settings!$C$2:$C$8,P424))=0,"",A424+ROW()/100000)))</f>
        <v/>
      </c>
      <c r="P424">
        <f>IF(OR(A424="",G424=""),"",IFERROR(MATCH(G424,Settings!$A$2:$A$8,0),""))</f>
        <v/>
      </c>
    </row>
    <row r="425">
      <c r="A425" s="30" t="n"/>
      <c r="B425" s="31" t="n"/>
      <c r="C425" s="31" t="n"/>
      <c r="D425" s="31" t="n"/>
      <c r="E425" s="31" t="n"/>
      <c r="F425" s="32" t="n"/>
      <c r="G425" s="31" t="n"/>
      <c r="H425" s="30" t="n"/>
      <c r="I425" s="33">
        <f>IF(A425="","",MAX(0,TODAY()-A425))</f>
        <v/>
      </c>
      <c r="J425" s="34">
        <f>IF(OR(P425="",A425=""),"",IF(COUNT(INDEX(Settings!$C$2:$C$8,P425))=0,"",IF(AND(INDEX(Settings!$D$2:$D$8,P425)="H",H425=""),"",IF(INDEX(Settings!$D$2:$D$8,P425)="A",A425,IF(INDEX(Settings!$D$2:$D$8,P425)="HA",IF(H425="",A425,H425),H425))+INDEX(Settings!$C$2:$C$8,P425))))</f>
        <v/>
      </c>
      <c r="K425" s="35">
        <f>IF(A425="",IF(B425&lt;&gt;"","Add date / أدخل تاريخ الاستفسار",""),IF(G425="","Set status / اختر الحالة",IF(P425="","Check status / راجع الحالة",IF(COUNT(INDEX(Settings!$C$2:$C$8,P425))=0,"Closed / مغلق",IF(AND(INDEX(Settings!$D$2:$D$8,P425)="H",H425=""),"Add last follow-up date / أدخل تاريخ آخر متابعة",IF(J425&lt;TODAY(),"OVERDUE / متأخر",IF(J425=TODAY(),"DUE TODAY / مستحق اليوم","Upcoming / قادم")))))))</f>
        <v/>
      </c>
      <c r="L425" s="36">
        <f>IF(P425="","",INDEX(Settings!$B$2:$B$8,P425))</f>
        <v/>
      </c>
      <c r="M425" s="37">
        <f>IF(OR(P425="",J425=""),"",IFERROR(SUBSTITUTE(SUBSTITUTE(INDEX(Templates!$C$2:$C$5,INDEX(Settings!$E$2:$E$8,P425)),"[Name]",B425),"[service]",D425),"Check template / راجع القالب"))</f>
        <v/>
      </c>
      <c r="N425" s="38">
        <f>IF(OR(P425="",J425=""),"",IFERROR(SUBSTITUTE(SUBSTITUTE(INDEX(Templates!$D$2:$D$5,INDEX(Settings!$E$2:$E$8,P425)),"[Name]",B425),"[service]",D425),"Check template / راجع القالب"))</f>
        <v/>
      </c>
      <c r="O425">
        <f>IF(OR(P425="",A425=""),"",IF(J425&lt;&gt;"",J425+ROW()/100000,IF(COUNT(INDEX(Settings!$C$2:$C$8,P425))=0,"",A425+ROW()/100000)))</f>
        <v/>
      </c>
      <c r="P425">
        <f>IF(OR(A425="",G425=""),"",IFERROR(MATCH(G425,Settings!$A$2:$A$8,0),""))</f>
        <v/>
      </c>
    </row>
    <row r="426">
      <c r="A426" s="30" t="n"/>
      <c r="B426" s="31" t="n"/>
      <c r="C426" s="31" t="n"/>
      <c r="D426" s="31" t="n"/>
      <c r="E426" s="31" t="n"/>
      <c r="F426" s="32" t="n"/>
      <c r="G426" s="31" t="n"/>
      <c r="H426" s="30" t="n"/>
      <c r="I426" s="33">
        <f>IF(A426="","",MAX(0,TODAY()-A426))</f>
        <v/>
      </c>
      <c r="J426" s="34">
        <f>IF(OR(P426="",A426=""),"",IF(COUNT(INDEX(Settings!$C$2:$C$8,P426))=0,"",IF(AND(INDEX(Settings!$D$2:$D$8,P426)="H",H426=""),"",IF(INDEX(Settings!$D$2:$D$8,P426)="A",A426,IF(INDEX(Settings!$D$2:$D$8,P426)="HA",IF(H426="",A426,H426),H426))+INDEX(Settings!$C$2:$C$8,P426))))</f>
        <v/>
      </c>
      <c r="K426" s="35">
        <f>IF(A426="",IF(B426&lt;&gt;"","Add date / أدخل تاريخ الاستفسار",""),IF(G426="","Set status / اختر الحالة",IF(P426="","Check status / راجع الحالة",IF(COUNT(INDEX(Settings!$C$2:$C$8,P426))=0,"Closed / مغلق",IF(AND(INDEX(Settings!$D$2:$D$8,P426)="H",H426=""),"Add last follow-up date / أدخل تاريخ آخر متابعة",IF(J426&lt;TODAY(),"OVERDUE / متأخر",IF(J426=TODAY(),"DUE TODAY / مستحق اليوم","Upcoming / قادم")))))))</f>
        <v/>
      </c>
      <c r="L426" s="36">
        <f>IF(P426="","",INDEX(Settings!$B$2:$B$8,P426))</f>
        <v/>
      </c>
      <c r="M426" s="37">
        <f>IF(OR(P426="",J426=""),"",IFERROR(SUBSTITUTE(SUBSTITUTE(INDEX(Templates!$C$2:$C$5,INDEX(Settings!$E$2:$E$8,P426)),"[Name]",B426),"[service]",D426),"Check template / راجع القالب"))</f>
        <v/>
      </c>
      <c r="N426" s="38">
        <f>IF(OR(P426="",J426=""),"",IFERROR(SUBSTITUTE(SUBSTITUTE(INDEX(Templates!$D$2:$D$5,INDEX(Settings!$E$2:$E$8,P426)),"[Name]",B426),"[service]",D426),"Check template / راجع القالب"))</f>
        <v/>
      </c>
      <c r="O426">
        <f>IF(OR(P426="",A426=""),"",IF(J426&lt;&gt;"",J426+ROW()/100000,IF(COUNT(INDEX(Settings!$C$2:$C$8,P426))=0,"",A426+ROW()/100000)))</f>
        <v/>
      </c>
      <c r="P426">
        <f>IF(OR(A426="",G426=""),"",IFERROR(MATCH(G426,Settings!$A$2:$A$8,0),""))</f>
        <v/>
      </c>
    </row>
    <row r="427">
      <c r="A427" s="30" t="n"/>
      <c r="B427" s="31" t="n"/>
      <c r="C427" s="31" t="n"/>
      <c r="D427" s="31" t="n"/>
      <c r="E427" s="31" t="n"/>
      <c r="F427" s="32" t="n"/>
      <c r="G427" s="31" t="n"/>
      <c r="H427" s="30" t="n"/>
      <c r="I427" s="33">
        <f>IF(A427="","",MAX(0,TODAY()-A427))</f>
        <v/>
      </c>
      <c r="J427" s="34">
        <f>IF(OR(P427="",A427=""),"",IF(COUNT(INDEX(Settings!$C$2:$C$8,P427))=0,"",IF(AND(INDEX(Settings!$D$2:$D$8,P427)="H",H427=""),"",IF(INDEX(Settings!$D$2:$D$8,P427)="A",A427,IF(INDEX(Settings!$D$2:$D$8,P427)="HA",IF(H427="",A427,H427),H427))+INDEX(Settings!$C$2:$C$8,P427))))</f>
        <v/>
      </c>
      <c r="K427" s="35">
        <f>IF(A427="",IF(B427&lt;&gt;"","Add date / أدخل تاريخ الاستفسار",""),IF(G427="","Set status / اختر الحالة",IF(P427="","Check status / راجع الحالة",IF(COUNT(INDEX(Settings!$C$2:$C$8,P427))=0,"Closed / مغلق",IF(AND(INDEX(Settings!$D$2:$D$8,P427)="H",H427=""),"Add last follow-up date / أدخل تاريخ آخر متابعة",IF(J427&lt;TODAY(),"OVERDUE / متأخر",IF(J427=TODAY(),"DUE TODAY / مستحق اليوم","Upcoming / قادم")))))))</f>
        <v/>
      </c>
      <c r="L427" s="36">
        <f>IF(P427="","",INDEX(Settings!$B$2:$B$8,P427))</f>
        <v/>
      </c>
      <c r="M427" s="37">
        <f>IF(OR(P427="",J427=""),"",IFERROR(SUBSTITUTE(SUBSTITUTE(INDEX(Templates!$C$2:$C$5,INDEX(Settings!$E$2:$E$8,P427)),"[Name]",B427),"[service]",D427),"Check template / راجع القالب"))</f>
        <v/>
      </c>
      <c r="N427" s="38">
        <f>IF(OR(P427="",J427=""),"",IFERROR(SUBSTITUTE(SUBSTITUTE(INDEX(Templates!$D$2:$D$5,INDEX(Settings!$E$2:$E$8,P427)),"[Name]",B427),"[service]",D427),"Check template / راجع القالب"))</f>
        <v/>
      </c>
      <c r="O427">
        <f>IF(OR(P427="",A427=""),"",IF(J427&lt;&gt;"",J427+ROW()/100000,IF(COUNT(INDEX(Settings!$C$2:$C$8,P427))=0,"",A427+ROW()/100000)))</f>
        <v/>
      </c>
      <c r="P427">
        <f>IF(OR(A427="",G427=""),"",IFERROR(MATCH(G427,Settings!$A$2:$A$8,0),""))</f>
        <v/>
      </c>
    </row>
    <row r="428">
      <c r="A428" s="30" t="n"/>
      <c r="B428" s="31" t="n"/>
      <c r="C428" s="31" t="n"/>
      <c r="D428" s="31" t="n"/>
      <c r="E428" s="31" t="n"/>
      <c r="F428" s="32" t="n"/>
      <c r="G428" s="31" t="n"/>
      <c r="H428" s="30" t="n"/>
      <c r="I428" s="33">
        <f>IF(A428="","",MAX(0,TODAY()-A428))</f>
        <v/>
      </c>
      <c r="J428" s="34">
        <f>IF(OR(P428="",A428=""),"",IF(COUNT(INDEX(Settings!$C$2:$C$8,P428))=0,"",IF(AND(INDEX(Settings!$D$2:$D$8,P428)="H",H428=""),"",IF(INDEX(Settings!$D$2:$D$8,P428)="A",A428,IF(INDEX(Settings!$D$2:$D$8,P428)="HA",IF(H428="",A428,H428),H428))+INDEX(Settings!$C$2:$C$8,P428))))</f>
        <v/>
      </c>
      <c r="K428" s="35">
        <f>IF(A428="",IF(B428&lt;&gt;"","Add date / أدخل تاريخ الاستفسار",""),IF(G428="","Set status / اختر الحالة",IF(P428="","Check status / راجع الحالة",IF(COUNT(INDEX(Settings!$C$2:$C$8,P428))=0,"Closed / مغلق",IF(AND(INDEX(Settings!$D$2:$D$8,P428)="H",H428=""),"Add last follow-up date / أدخل تاريخ آخر متابعة",IF(J428&lt;TODAY(),"OVERDUE / متأخر",IF(J428=TODAY(),"DUE TODAY / مستحق اليوم","Upcoming / قادم")))))))</f>
        <v/>
      </c>
      <c r="L428" s="36">
        <f>IF(P428="","",INDEX(Settings!$B$2:$B$8,P428))</f>
        <v/>
      </c>
      <c r="M428" s="37">
        <f>IF(OR(P428="",J428=""),"",IFERROR(SUBSTITUTE(SUBSTITUTE(INDEX(Templates!$C$2:$C$5,INDEX(Settings!$E$2:$E$8,P428)),"[Name]",B428),"[service]",D428),"Check template / راجع القالب"))</f>
        <v/>
      </c>
      <c r="N428" s="38">
        <f>IF(OR(P428="",J428=""),"",IFERROR(SUBSTITUTE(SUBSTITUTE(INDEX(Templates!$D$2:$D$5,INDEX(Settings!$E$2:$E$8,P428)),"[Name]",B428),"[service]",D428),"Check template / راجع القالب"))</f>
        <v/>
      </c>
      <c r="O428">
        <f>IF(OR(P428="",A428=""),"",IF(J428&lt;&gt;"",J428+ROW()/100000,IF(COUNT(INDEX(Settings!$C$2:$C$8,P428))=0,"",A428+ROW()/100000)))</f>
        <v/>
      </c>
      <c r="P428">
        <f>IF(OR(A428="",G428=""),"",IFERROR(MATCH(G428,Settings!$A$2:$A$8,0),""))</f>
        <v/>
      </c>
    </row>
    <row r="429">
      <c r="A429" s="30" t="n"/>
      <c r="B429" s="31" t="n"/>
      <c r="C429" s="31" t="n"/>
      <c r="D429" s="31" t="n"/>
      <c r="E429" s="31" t="n"/>
      <c r="F429" s="32" t="n"/>
      <c r="G429" s="31" t="n"/>
      <c r="H429" s="30" t="n"/>
      <c r="I429" s="33">
        <f>IF(A429="","",MAX(0,TODAY()-A429))</f>
        <v/>
      </c>
      <c r="J429" s="34">
        <f>IF(OR(P429="",A429=""),"",IF(COUNT(INDEX(Settings!$C$2:$C$8,P429))=0,"",IF(AND(INDEX(Settings!$D$2:$D$8,P429)="H",H429=""),"",IF(INDEX(Settings!$D$2:$D$8,P429)="A",A429,IF(INDEX(Settings!$D$2:$D$8,P429)="HA",IF(H429="",A429,H429),H429))+INDEX(Settings!$C$2:$C$8,P429))))</f>
        <v/>
      </c>
      <c r="K429" s="35">
        <f>IF(A429="",IF(B429&lt;&gt;"","Add date / أدخل تاريخ الاستفسار",""),IF(G429="","Set status / اختر الحالة",IF(P429="","Check status / راجع الحالة",IF(COUNT(INDEX(Settings!$C$2:$C$8,P429))=0,"Closed / مغلق",IF(AND(INDEX(Settings!$D$2:$D$8,P429)="H",H429=""),"Add last follow-up date / أدخل تاريخ آخر متابعة",IF(J429&lt;TODAY(),"OVERDUE / متأخر",IF(J429=TODAY(),"DUE TODAY / مستحق اليوم","Upcoming / قادم")))))))</f>
        <v/>
      </c>
      <c r="L429" s="36">
        <f>IF(P429="","",INDEX(Settings!$B$2:$B$8,P429))</f>
        <v/>
      </c>
      <c r="M429" s="37">
        <f>IF(OR(P429="",J429=""),"",IFERROR(SUBSTITUTE(SUBSTITUTE(INDEX(Templates!$C$2:$C$5,INDEX(Settings!$E$2:$E$8,P429)),"[Name]",B429),"[service]",D429),"Check template / راجع القالب"))</f>
        <v/>
      </c>
      <c r="N429" s="38">
        <f>IF(OR(P429="",J429=""),"",IFERROR(SUBSTITUTE(SUBSTITUTE(INDEX(Templates!$D$2:$D$5,INDEX(Settings!$E$2:$E$8,P429)),"[Name]",B429),"[service]",D429),"Check template / راجع القالب"))</f>
        <v/>
      </c>
      <c r="O429">
        <f>IF(OR(P429="",A429=""),"",IF(J429&lt;&gt;"",J429+ROW()/100000,IF(COUNT(INDEX(Settings!$C$2:$C$8,P429))=0,"",A429+ROW()/100000)))</f>
        <v/>
      </c>
      <c r="P429">
        <f>IF(OR(A429="",G429=""),"",IFERROR(MATCH(G429,Settings!$A$2:$A$8,0),""))</f>
        <v/>
      </c>
    </row>
    <row r="430">
      <c r="A430" s="30" t="n"/>
      <c r="B430" s="31" t="n"/>
      <c r="C430" s="31" t="n"/>
      <c r="D430" s="31" t="n"/>
      <c r="E430" s="31" t="n"/>
      <c r="F430" s="32" t="n"/>
      <c r="G430" s="31" t="n"/>
      <c r="H430" s="30" t="n"/>
      <c r="I430" s="33">
        <f>IF(A430="","",MAX(0,TODAY()-A430))</f>
        <v/>
      </c>
      <c r="J430" s="34">
        <f>IF(OR(P430="",A430=""),"",IF(COUNT(INDEX(Settings!$C$2:$C$8,P430))=0,"",IF(AND(INDEX(Settings!$D$2:$D$8,P430)="H",H430=""),"",IF(INDEX(Settings!$D$2:$D$8,P430)="A",A430,IF(INDEX(Settings!$D$2:$D$8,P430)="HA",IF(H430="",A430,H430),H430))+INDEX(Settings!$C$2:$C$8,P430))))</f>
        <v/>
      </c>
      <c r="K430" s="35">
        <f>IF(A430="",IF(B430&lt;&gt;"","Add date / أدخل تاريخ الاستفسار",""),IF(G430="","Set status / اختر الحالة",IF(P430="","Check status / راجع الحالة",IF(COUNT(INDEX(Settings!$C$2:$C$8,P430))=0,"Closed / مغلق",IF(AND(INDEX(Settings!$D$2:$D$8,P430)="H",H430=""),"Add last follow-up date / أدخل تاريخ آخر متابعة",IF(J430&lt;TODAY(),"OVERDUE / متأخر",IF(J430=TODAY(),"DUE TODAY / مستحق اليوم","Upcoming / قادم")))))))</f>
        <v/>
      </c>
      <c r="L430" s="36">
        <f>IF(P430="","",INDEX(Settings!$B$2:$B$8,P430))</f>
        <v/>
      </c>
      <c r="M430" s="37">
        <f>IF(OR(P430="",J430=""),"",IFERROR(SUBSTITUTE(SUBSTITUTE(INDEX(Templates!$C$2:$C$5,INDEX(Settings!$E$2:$E$8,P430)),"[Name]",B430),"[service]",D430),"Check template / راجع القالب"))</f>
        <v/>
      </c>
      <c r="N430" s="38">
        <f>IF(OR(P430="",J430=""),"",IFERROR(SUBSTITUTE(SUBSTITUTE(INDEX(Templates!$D$2:$D$5,INDEX(Settings!$E$2:$E$8,P430)),"[Name]",B430),"[service]",D430),"Check template / راجع القالب"))</f>
        <v/>
      </c>
      <c r="O430">
        <f>IF(OR(P430="",A430=""),"",IF(J430&lt;&gt;"",J430+ROW()/100000,IF(COUNT(INDEX(Settings!$C$2:$C$8,P430))=0,"",A430+ROW()/100000)))</f>
        <v/>
      </c>
      <c r="P430">
        <f>IF(OR(A430="",G430=""),"",IFERROR(MATCH(G430,Settings!$A$2:$A$8,0),""))</f>
        <v/>
      </c>
    </row>
    <row r="431">
      <c r="A431" s="30" t="n"/>
      <c r="B431" s="31" t="n"/>
      <c r="C431" s="31" t="n"/>
      <c r="D431" s="31" t="n"/>
      <c r="E431" s="31" t="n"/>
      <c r="F431" s="32" t="n"/>
      <c r="G431" s="31" t="n"/>
      <c r="H431" s="30" t="n"/>
      <c r="I431" s="33">
        <f>IF(A431="","",MAX(0,TODAY()-A431))</f>
        <v/>
      </c>
      <c r="J431" s="34">
        <f>IF(OR(P431="",A431=""),"",IF(COUNT(INDEX(Settings!$C$2:$C$8,P431))=0,"",IF(AND(INDEX(Settings!$D$2:$D$8,P431)="H",H431=""),"",IF(INDEX(Settings!$D$2:$D$8,P431)="A",A431,IF(INDEX(Settings!$D$2:$D$8,P431)="HA",IF(H431="",A431,H431),H431))+INDEX(Settings!$C$2:$C$8,P431))))</f>
        <v/>
      </c>
      <c r="K431" s="35">
        <f>IF(A431="",IF(B431&lt;&gt;"","Add date / أدخل تاريخ الاستفسار",""),IF(G431="","Set status / اختر الحالة",IF(P431="","Check status / راجع الحالة",IF(COUNT(INDEX(Settings!$C$2:$C$8,P431))=0,"Closed / مغلق",IF(AND(INDEX(Settings!$D$2:$D$8,P431)="H",H431=""),"Add last follow-up date / أدخل تاريخ آخر متابعة",IF(J431&lt;TODAY(),"OVERDUE / متأخر",IF(J431=TODAY(),"DUE TODAY / مستحق اليوم","Upcoming / قادم")))))))</f>
        <v/>
      </c>
      <c r="L431" s="36">
        <f>IF(P431="","",INDEX(Settings!$B$2:$B$8,P431))</f>
        <v/>
      </c>
      <c r="M431" s="37">
        <f>IF(OR(P431="",J431=""),"",IFERROR(SUBSTITUTE(SUBSTITUTE(INDEX(Templates!$C$2:$C$5,INDEX(Settings!$E$2:$E$8,P431)),"[Name]",B431),"[service]",D431),"Check template / راجع القالب"))</f>
        <v/>
      </c>
      <c r="N431" s="38">
        <f>IF(OR(P431="",J431=""),"",IFERROR(SUBSTITUTE(SUBSTITUTE(INDEX(Templates!$D$2:$D$5,INDEX(Settings!$E$2:$E$8,P431)),"[Name]",B431),"[service]",D431),"Check template / راجع القالب"))</f>
        <v/>
      </c>
      <c r="O431">
        <f>IF(OR(P431="",A431=""),"",IF(J431&lt;&gt;"",J431+ROW()/100000,IF(COUNT(INDEX(Settings!$C$2:$C$8,P431))=0,"",A431+ROW()/100000)))</f>
        <v/>
      </c>
      <c r="P431">
        <f>IF(OR(A431="",G431=""),"",IFERROR(MATCH(G431,Settings!$A$2:$A$8,0),""))</f>
        <v/>
      </c>
    </row>
    <row r="432">
      <c r="A432" s="30" t="n"/>
      <c r="B432" s="31" t="n"/>
      <c r="C432" s="31" t="n"/>
      <c r="D432" s="31" t="n"/>
      <c r="E432" s="31" t="n"/>
      <c r="F432" s="32" t="n"/>
      <c r="G432" s="31" t="n"/>
      <c r="H432" s="30" t="n"/>
      <c r="I432" s="33">
        <f>IF(A432="","",MAX(0,TODAY()-A432))</f>
        <v/>
      </c>
      <c r="J432" s="34">
        <f>IF(OR(P432="",A432=""),"",IF(COUNT(INDEX(Settings!$C$2:$C$8,P432))=0,"",IF(AND(INDEX(Settings!$D$2:$D$8,P432)="H",H432=""),"",IF(INDEX(Settings!$D$2:$D$8,P432)="A",A432,IF(INDEX(Settings!$D$2:$D$8,P432)="HA",IF(H432="",A432,H432),H432))+INDEX(Settings!$C$2:$C$8,P432))))</f>
        <v/>
      </c>
      <c r="K432" s="35">
        <f>IF(A432="",IF(B432&lt;&gt;"","Add date / أدخل تاريخ الاستفسار",""),IF(G432="","Set status / اختر الحالة",IF(P432="","Check status / راجع الحالة",IF(COUNT(INDEX(Settings!$C$2:$C$8,P432))=0,"Closed / مغلق",IF(AND(INDEX(Settings!$D$2:$D$8,P432)="H",H432=""),"Add last follow-up date / أدخل تاريخ آخر متابعة",IF(J432&lt;TODAY(),"OVERDUE / متأخر",IF(J432=TODAY(),"DUE TODAY / مستحق اليوم","Upcoming / قادم")))))))</f>
        <v/>
      </c>
      <c r="L432" s="36">
        <f>IF(P432="","",INDEX(Settings!$B$2:$B$8,P432))</f>
        <v/>
      </c>
      <c r="M432" s="37">
        <f>IF(OR(P432="",J432=""),"",IFERROR(SUBSTITUTE(SUBSTITUTE(INDEX(Templates!$C$2:$C$5,INDEX(Settings!$E$2:$E$8,P432)),"[Name]",B432),"[service]",D432),"Check template / راجع القالب"))</f>
        <v/>
      </c>
      <c r="N432" s="38">
        <f>IF(OR(P432="",J432=""),"",IFERROR(SUBSTITUTE(SUBSTITUTE(INDEX(Templates!$D$2:$D$5,INDEX(Settings!$E$2:$E$8,P432)),"[Name]",B432),"[service]",D432),"Check template / راجع القالب"))</f>
        <v/>
      </c>
      <c r="O432">
        <f>IF(OR(P432="",A432=""),"",IF(J432&lt;&gt;"",J432+ROW()/100000,IF(COUNT(INDEX(Settings!$C$2:$C$8,P432))=0,"",A432+ROW()/100000)))</f>
        <v/>
      </c>
      <c r="P432">
        <f>IF(OR(A432="",G432=""),"",IFERROR(MATCH(G432,Settings!$A$2:$A$8,0),""))</f>
        <v/>
      </c>
    </row>
    <row r="433">
      <c r="A433" s="30" t="n"/>
      <c r="B433" s="31" t="n"/>
      <c r="C433" s="31" t="n"/>
      <c r="D433" s="31" t="n"/>
      <c r="E433" s="31" t="n"/>
      <c r="F433" s="32" t="n"/>
      <c r="G433" s="31" t="n"/>
      <c r="H433" s="30" t="n"/>
      <c r="I433" s="33">
        <f>IF(A433="","",MAX(0,TODAY()-A433))</f>
        <v/>
      </c>
      <c r="J433" s="34">
        <f>IF(OR(P433="",A433=""),"",IF(COUNT(INDEX(Settings!$C$2:$C$8,P433))=0,"",IF(AND(INDEX(Settings!$D$2:$D$8,P433)="H",H433=""),"",IF(INDEX(Settings!$D$2:$D$8,P433)="A",A433,IF(INDEX(Settings!$D$2:$D$8,P433)="HA",IF(H433="",A433,H433),H433))+INDEX(Settings!$C$2:$C$8,P433))))</f>
        <v/>
      </c>
      <c r="K433" s="35">
        <f>IF(A433="",IF(B433&lt;&gt;"","Add date / أدخل تاريخ الاستفسار",""),IF(G433="","Set status / اختر الحالة",IF(P433="","Check status / راجع الحالة",IF(COUNT(INDEX(Settings!$C$2:$C$8,P433))=0,"Closed / مغلق",IF(AND(INDEX(Settings!$D$2:$D$8,P433)="H",H433=""),"Add last follow-up date / أدخل تاريخ آخر متابعة",IF(J433&lt;TODAY(),"OVERDUE / متأخر",IF(J433=TODAY(),"DUE TODAY / مستحق اليوم","Upcoming / قادم")))))))</f>
        <v/>
      </c>
      <c r="L433" s="36">
        <f>IF(P433="","",INDEX(Settings!$B$2:$B$8,P433))</f>
        <v/>
      </c>
      <c r="M433" s="37">
        <f>IF(OR(P433="",J433=""),"",IFERROR(SUBSTITUTE(SUBSTITUTE(INDEX(Templates!$C$2:$C$5,INDEX(Settings!$E$2:$E$8,P433)),"[Name]",B433),"[service]",D433),"Check template / راجع القالب"))</f>
        <v/>
      </c>
      <c r="N433" s="38">
        <f>IF(OR(P433="",J433=""),"",IFERROR(SUBSTITUTE(SUBSTITUTE(INDEX(Templates!$D$2:$D$5,INDEX(Settings!$E$2:$E$8,P433)),"[Name]",B433),"[service]",D433),"Check template / راجع القالب"))</f>
        <v/>
      </c>
      <c r="O433">
        <f>IF(OR(P433="",A433=""),"",IF(J433&lt;&gt;"",J433+ROW()/100000,IF(COUNT(INDEX(Settings!$C$2:$C$8,P433))=0,"",A433+ROW()/100000)))</f>
        <v/>
      </c>
      <c r="P433">
        <f>IF(OR(A433="",G433=""),"",IFERROR(MATCH(G433,Settings!$A$2:$A$8,0),""))</f>
        <v/>
      </c>
    </row>
    <row r="434">
      <c r="A434" s="30" t="n"/>
      <c r="B434" s="31" t="n"/>
      <c r="C434" s="31" t="n"/>
      <c r="D434" s="31" t="n"/>
      <c r="E434" s="31" t="n"/>
      <c r="F434" s="32" t="n"/>
      <c r="G434" s="31" t="n"/>
      <c r="H434" s="30" t="n"/>
      <c r="I434" s="33">
        <f>IF(A434="","",MAX(0,TODAY()-A434))</f>
        <v/>
      </c>
      <c r="J434" s="34">
        <f>IF(OR(P434="",A434=""),"",IF(COUNT(INDEX(Settings!$C$2:$C$8,P434))=0,"",IF(AND(INDEX(Settings!$D$2:$D$8,P434)="H",H434=""),"",IF(INDEX(Settings!$D$2:$D$8,P434)="A",A434,IF(INDEX(Settings!$D$2:$D$8,P434)="HA",IF(H434="",A434,H434),H434))+INDEX(Settings!$C$2:$C$8,P434))))</f>
        <v/>
      </c>
      <c r="K434" s="35">
        <f>IF(A434="",IF(B434&lt;&gt;"","Add date / أدخل تاريخ الاستفسار",""),IF(G434="","Set status / اختر الحالة",IF(P434="","Check status / راجع الحالة",IF(COUNT(INDEX(Settings!$C$2:$C$8,P434))=0,"Closed / مغلق",IF(AND(INDEX(Settings!$D$2:$D$8,P434)="H",H434=""),"Add last follow-up date / أدخل تاريخ آخر متابعة",IF(J434&lt;TODAY(),"OVERDUE / متأخر",IF(J434=TODAY(),"DUE TODAY / مستحق اليوم","Upcoming / قادم")))))))</f>
        <v/>
      </c>
      <c r="L434" s="36">
        <f>IF(P434="","",INDEX(Settings!$B$2:$B$8,P434))</f>
        <v/>
      </c>
      <c r="M434" s="37">
        <f>IF(OR(P434="",J434=""),"",IFERROR(SUBSTITUTE(SUBSTITUTE(INDEX(Templates!$C$2:$C$5,INDEX(Settings!$E$2:$E$8,P434)),"[Name]",B434),"[service]",D434),"Check template / راجع القالب"))</f>
        <v/>
      </c>
      <c r="N434" s="38">
        <f>IF(OR(P434="",J434=""),"",IFERROR(SUBSTITUTE(SUBSTITUTE(INDEX(Templates!$D$2:$D$5,INDEX(Settings!$E$2:$E$8,P434)),"[Name]",B434),"[service]",D434),"Check template / راجع القالب"))</f>
        <v/>
      </c>
      <c r="O434">
        <f>IF(OR(P434="",A434=""),"",IF(J434&lt;&gt;"",J434+ROW()/100000,IF(COUNT(INDEX(Settings!$C$2:$C$8,P434))=0,"",A434+ROW()/100000)))</f>
        <v/>
      </c>
      <c r="P434">
        <f>IF(OR(A434="",G434=""),"",IFERROR(MATCH(G434,Settings!$A$2:$A$8,0),""))</f>
        <v/>
      </c>
    </row>
    <row r="435">
      <c r="A435" s="30" t="n"/>
      <c r="B435" s="31" t="n"/>
      <c r="C435" s="31" t="n"/>
      <c r="D435" s="31" t="n"/>
      <c r="E435" s="31" t="n"/>
      <c r="F435" s="32" t="n"/>
      <c r="G435" s="31" t="n"/>
      <c r="H435" s="30" t="n"/>
      <c r="I435" s="33">
        <f>IF(A435="","",MAX(0,TODAY()-A435))</f>
        <v/>
      </c>
      <c r="J435" s="34">
        <f>IF(OR(P435="",A435=""),"",IF(COUNT(INDEX(Settings!$C$2:$C$8,P435))=0,"",IF(AND(INDEX(Settings!$D$2:$D$8,P435)="H",H435=""),"",IF(INDEX(Settings!$D$2:$D$8,P435)="A",A435,IF(INDEX(Settings!$D$2:$D$8,P435)="HA",IF(H435="",A435,H435),H435))+INDEX(Settings!$C$2:$C$8,P435))))</f>
        <v/>
      </c>
      <c r="K435" s="35">
        <f>IF(A435="",IF(B435&lt;&gt;"","Add date / أدخل تاريخ الاستفسار",""),IF(G435="","Set status / اختر الحالة",IF(P435="","Check status / راجع الحالة",IF(COUNT(INDEX(Settings!$C$2:$C$8,P435))=0,"Closed / مغلق",IF(AND(INDEX(Settings!$D$2:$D$8,P435)="H",H435=""),"Add last follow-up date / أدخل تاريخ آخر متابعة",IF(J435&lt;TODAY(),"OVERDUE / متأخر",IF(J435=TODAY(),"DUE TODAY / مستحق اليوم","Upcoming / قادم")))))))</f>
        <v/>
      </c>
      <c r="L435" s="36">
        <f>IF(P435="","",INDEX(Settings!$B$2:$B$8,P435))</f>
        <v/>
      </c>
      <c r="M435" s="37">
        <f>IF(OR(P435="",J435=""),"",IFERROR(SUBSTITUTE(SUBSTITUTE(INDEX(Templates!$C$2:$C$5,INDEX(Settings!$E$2:$E$8,P435)),"[Name]",B435),"[service]",D435),"Check template / راجع القالب"))</f>
        <v/>
      </c>
      <c r="N435" s="38">
        <f>IF(OR(P435="",J435=""),"",IFERROR(SUBSTITUTE(SUBSTITUTE(INDEX(Templates!$D$2:$D$5,INDEX(Settings!$E$2:$E$8,P435)),"[Name]",B435),"[service]",D435),"Check template / راجع القالب"))</f>
        <v/>
      </c>
      <c r="O435">
        <f>IF(OR(P435="",A435=""),"",IF(J435&lt;&gt;"",J435+ROW()/100000,IF(COUNT(INDEX(Settings!$C$2:$C$8,P435))=0,"",A435+ROW()/100000)))</f>
        <v/>
      </c>
      <c r="P435">
        <f>IF(OR(A435="",G435=""),"",IFERROR(MATCH(G435,Settings!$A$2:$A$8,0),""))</f>
        <v/>
      </c>
    </row>
    <row r="436">
      <c r="A436" s="30" t="n"/>
      <c r="B436" s="31" t="n"/>
      <c r="C436" s="31" t="n"/>
      <c r="D436" s="31" t="n"/>
      <c r="E436" s="31" t="n"/>
      <c r="F436" s="32" t="n"/>
      <c r="G436" s="31" t="n"/>
      <c r="H436" s="30" t="n"/>
      <c r="I436" s="33">
        <f>IF(A436="","",MAX(0,TODAY()-A436))</f>
        <v/>
      </c>
      <c r="J436" s="34">
        <f>IF(OR(P436="",A436=""),"",IF(COUNT(INDEX(Settings!$C$2:$C$8,P436))=0,"",IF(AND(INDEX(Settings!$D$2:$D$8,P436)="H",H436=""),"",IF(INDEX(Settings!$D$2:$D$8,P436)="A",A436,IF(INDEX(Settings!$D$2:$D$8,P436)="HA",IF(H436="",A436,H436),H436))+INDEX(Settings!$C$2:$C$8,P436))))</f>
        <v/>
      </c>
      <c r="K436" s="35">
        <f>IF(A436="",IF(B436&lt;&gt;"","Add date / أدخل تاريخ الاستفسار",""),IF(G436="","Set status / اختر الحالة",IF(P436="","Check status / راجع الحالة",IF(COUNT(INDEX(Settings!$C$2:$C$8,P436))=0,"Closed / مغلق",IF(AND(INDEX(Settings!$D$2:$D$8,P436)="H",H436=""),"Add last follow-up date / أدخل تاريخ آخر متابعة",IF(J436&lt;TODAY(),"OVERDUE / متأخر",IF(J436=TODAY(),"DUE TODAY / مستحق اليوم","Upcoming / قادم")))))))</f>
        <v/>
      </c>
      <c r="L436" s="36">
        <f>IF(P436="","",INDEX(Settings!$B$2:$B$8,P436))</f>
        <v/>
      </c>
      <c r="M436" s="37">
        <f>IF(OR(P436="",J436=""),"",IFERROR(SUBSTITUTE(SUBSTITUTE(INDEX(Templates!$C$2:$C$5,INDEX(Settings!$E$2:$E$8,P436)),"[Name]",B436),"[service]",D436),"Check template / راجع القالب"))</f>
        <v/>
      </c>
      <c r="N436" s="38">
        <f>IF(OR(P436="",J436=""),"",IFERROR(SUBSTITUTE(SUBSTITUTE(INDEX(Templates!$D$2:$D$5,INDEX(Settings!$E$2:$E$8,P436)),"[Name]",B436),"[service]",D436),"Check template / راجع القالب"))</f>
        <v/>
      </c>
      <c r="O436">
        <f>IF(OR(P436="",A436=""),"",IF(J436&lt;&gt;"",J436+ROW()/100000,IF(COUNT(INDEX(Settings!$C$2:$C$8,P436))=0,"",A436+ROW()/100000)))</f>
        <v/>
      </c>
      <c r="P436">
        <f>IF(OR(A436="",G436=""),"",IFERROR(MATCH(G436,Settings!$A$2:$A$8,0),""))</f>
        <v/>
      </c>
    </row>
    <row r="437">
      <c r="A437" s="30" t="n"/>
      <c r="B437" s="31" t="n"/>
      <c r="C437" s="31" t="n"/>
      <c r="D437" s="31" t="n"/>
      <c r="E437" s="31" t="n"/>
      <c r="F437" s="32" t="n"/>
      <c r="G437" s="31" t="n"/>
      <c r="H437" s="30" t="n"/>
      <c r="I437" s="33">
        <f>IF(A437="","",MAX(0,TODAY()-A437))</f>
        <v/>
      </c>
      <c r="J437" s="34">
        <f>IF(OR(P437="",A437=""),"",IF(COUNT(INDEX(Settings!$C$2:$C$8,P437))=0,"",IF(AND(INDEX(Settings!$D$2:$D$8,P437)="H",H437=""),"",IF(INDEX(Settings!$D$2:$D$8,P437)="A",A437,IF(INDEX(Settings!$D$2:$D$8,P437)="HA",IF(H437="",A437,H437),H437))+INDEX(Settings!$C$2:$C$8,P437))))</f>
        <v/>
      </c>
      <c r="K437" s="35">
        <f>IF(A437="",IF(B437&lt;&gt;"","Add date / أدخل تاريخ الاستفسار",""),IF(G437="","Set status / اختر الحالة",IF(P437="","Check status / راجع الحالة",IF(COUNT(INDEX(Settings!$C$2:$C$8,P437))=0,"Closed / مغلق",IF(AND(INDEX(Settings!$D$2:$D$8,P437)="H",H437=""),"Add last follow-up date / أدخل تاريخ آخر متابعة",IF(J437&lt;TODAY(),"OVERDUE / متأخر",IF(J437=TODAY(),"DUE TODAY / مستحق اليوم","Upcoming / قادم")))))))</f>
        <v/>
      </c>
      <c r="L437" s="36">
        <f>IF(P437="","",INDEX(Settings!$B$2:$B$8,P437))</f>
        <v/>
      </c>
      <c r="M437" s="37">
        <f>IF(OR(P437="",J437=""),"",IFERROR(SUBSTITUTE(SUBSTITUTE(INDEX(Templates!$C$2:$C$5,INDEX(Settings!$E$2:$E$8,P437)),"[Name]",B437),"[service]",D437),"Check template / راجع القالب"))</f>
        <v/>
      </c>
      <c r="N437" s="38">
        <f>IF(OR(P437="",J437=""),"",IFERROR(SUBSTITUTE(SUBSTITUTE(INDEX(Templates!$D$2:$D$5,INDEX(Settings!$E$2:$E$8,P437)),"[Name]",B437),"[service]",D437),"Check template / راجع القالب"))</f>
        <v/>
      </c>
      <c r="O437">
        <f>IF(OR(P437="",A437=""),"",IF(J437&lt;&gt;"",J437+ROW()/100000,IF(COUNT(INDEX(Settings!$C$2:$C$8,P437))=0,"",A437+ROW()/100000)))</f>
        <v/>
      </c>
      <c r="P437">
        <f>IF(OR(A437="",G437=""),"",IFERROR(MATCH(G437,Settings!$A$2:$A$8,0),""))</f>
        <v/>
      </c>
    </row>
    <row r="438">
      <c r="A438" s="30" t="n"/>
      <c r="B438" s="31" t="n"/>
      <c r="C438" s="31" t="n"/>
      <c r="D438" s="31" t="n"/>
      <c r="E438" s="31" t="n"/>
      <c r="F438" s="32" t="n"/>
      <c r="G438" s="31" t="n"/>
      <c r="H438" s="30" t="n"/>
      <c r="I438" s="33">
        <f>IF(A438="","",MAX(0,TODAY()-A438))</f>
        <v/>
      </c>
      <c r="J438" s="34">
        <f>IF(OR(P438="",A438=""),"",IF(COUNT(INDEX(Settings!$C$2:$C$8,P438))=0,"",IF(AND(INDEX(Settings!$D$2:$D$8,P438)="H",H438=""),"",IF(INDEX(Settings!$D$2:$D$8,P438)="A",A438,IF(INDEX(Settings!$D$2:$D$8,P438)="HA",IF(H438="",A438,H438),H438))+INDEX(Settings!$C$2:$C$8,P438))))</f>
        <v/>
      </c>
      <c r="K438" s="35">
        <f>IF(A438="",IF(B438&lt;&gt;"","Add date / أدخل تاريخ الاستفسار",""),IF(G438="","Set status / اختر الحالة",IF(P438="","Check status / راجع الحالة",IF(COUNT(INDEX(Settings!$C$2:$C$8,P438))=0,"Closed / مغلق",IF(AND(INDEX(Settings!$D$2:$D$8,P438)="H",H438=""),"Add last follow-up date / أدخل تاريخ آخر متابعة",IF(J438&lt;TODAY(),"OVERDUE / متأخر",IF(J438=TODAY(),"DUE TODAY / مستحق اليوم","Upcoming / قادم")))))))</f>
        <v/>
      </c>
      <c r="L438" s="36">
        <f>IF(P438="","",INDEX(Settings!$B$2:$B$8,P438))</f>
        <v/>
      </c>
      <c r="M438" s="37">
        <f>IF(OR(P438="",J438=""),"",IFERROR(SUBSTITUTE(SUBSTITUTE(INDEX(Templates!$C$2:$C$5,INDEX(Settings!$E$2:$E$8,P438)),"[Name]",B438),"[service]",D438),"Check template / راجع القالب"))</f>
        <v/>
      </c>
      <c r="N438" s="38">
        <f>IF(OR(P438="",J438=""),"",IFERROR(SUBSTITUTE(SUBSTITUTE(INDEX(Templates!$D$2:$D$5,INDEX(Settings!$E$2:$E$8,P438)),"[Name]",B438),"[service]",D438),"Check template / راجع القالب"))</f>
        <v/>
      </c>
      <c r="O438">
        <f>IF(OR(P438="",A438=""),"",IF(J438&lt;&gt;"",J438+ROW()/100000,IF(COUNT(INDEX(Settings!$C$2:$C$8,P438))=0,"",A438+ROW()/100000)))</f>
        <v/>
      </c>
      <c r="P438">
        <f>IF(OR(A438="",G438=""),"",IFERROR(MATCH(G438,Settings!$A$2:$A$8,0),""))</f>
        <v/>
      </c>
    </row>
    <row r="439">
      <c r="A439" s="30" t="n"/>
      <c r="B439" s="31" t="n"/>
      <c r="C439" s="31" t="n"/>
      <c r="D439" s="31" t="n"/>
      <c r="E439" s="31" t="n"/>
      <c r="F439" s="32" t="n"/>
      <c r="G439" s="31" t="n"/>
      <c r="H439" s="30" t="n"/>
      <c r="I439" s="33">
        <f>IF(A439="","",MAX(0,TODAY()-A439))</f>
        <v/>
      </c>
      <c r="J439" s="34">
        <f>IF(OR(P439="",A439=""),"",IF(COUNT(INDEX(Settings!$C$2:$C$8,P439))=0,"",IF(AND(INDEX(Settings!$D$2:$D$8,P439)="H",H439=""),"",IF(INDEX(Settings!$D$2:$D$8,P439)="A",A439,IF(INDEX(Settings!$D$2:$D$8,P439)="HA",IF(H439="",A439,H439),H439))+INDEX(Settings!$C$2:$C$8,P439))))</f>
        <v/>
      </c>
      <c r="K439" s="35">
        <f>IF(A439="",IF(B439&lt;&gt;"","Add date / أدخل تاريخ الاستفسار",""),IF(G439="","Set status / اختر الحالة",IF(P439="","Check status / راجع الحالة",IF(COUNT(INDEX(Settings!$C$2:$C$8,P439))=0,"Closed / مغلق",IF(AND(INDEX(Settings!$D$2:$D$8,P439)="H",H439=""),"Add last follow-up date / أدخل تاريخ آخر متابعة",IF(J439&lt;TODAY(),"OVERDUE / متأخر",IF(J439=TODAY(),"DUE TODAY / مستحق اليوم","Upcoming / قادم")))))))</f>
        <v/>
      </c>
      <c r="L439" s="36">
        <f>IF(P439="","",INDEX(Settings!$B$2:$B$8,P439))</f>
        <v/>
      </c>
      <c r="M439" s="37">
        <f>IF(OR(P439="",J439=""),"",IFERROR(SUBSTITUTE(SUBSTITUTE(INDEX(Templates!$C$2:$C$5,INDEX(Settings!$E$2:$E$8,P439)),"[Name]",B439),"[service]",D439),"Check template / راجع القالب"))</f>
        <v/>
      </c>
      <c r="N439" s="38">
        <f>IF(OR(P439="",J439=""),"",IFERROR(SUBSTITUTE(SUBSTITUTE(INDEX(Templates!$D$2:$D$5,INDEX(Settings!$E$2:$E$8,P439)),"[Name]",B439),"[service]",D439),"Check template / راجع القالب"))</f>
        <v/>
      </c>
      <c r="O439">
        <f>IF(OR(P439="",A439=""),"",IF(J439&lt;&gt;"",J439+ROW()/100000,IF(COUNT(INDEX(Settings!$C$2:$C$8,P439))=0,"",A439+ROW()/100000)))</f>
        <v/>
      </c>
      <c r="P439">
        <f>IF(OR(A439="",G439=""),"",IFERROR(MATCH(G439,Settings!$A$2:$A$8,0),""))</f>
        <v/>
      </c>
    </row>
    <row r="440">
      <c r="A440" s="30" t="n"/>
      <c r="B440" s="31" t="n"/>
      <c r="C440" s="31" t="n"/>
      <c r="D440" s="31" t="n"/>
      <c r="E440" s="31" t="n"/>
      <c r="F440" s="32" t="n"/>
      <c r="G440" s="31" t="n"/>
      <c r="H440" s="30" t="n"/>
      <c r="I440" s="33">
        <f>IF(A440="","",MAX(0,TODAY()-A440))</f>
        <v/>
      </c>
      <c r="J440" s="34">
        <f>IF(OR(P440="",A440=""),"",IF(COUNT(INDEX(Settings!$C$2:$C$8,P440))=0,"",IF(AND(INDEX(Settings!$D$2:$D$8,P440)="H",H440=""),"",IF(INDEX(Settings!$D$2:$D$8,P440)="A",A440,IF(INDEX(Settings!$D$2:$D$8,P440)="HA",IF(H440="",A440,H440),H440))+INDEX(Settings!$C$2:$C$8,P440))))</f>
        <v/>
      </c>
      <c r="K440" s="35">
        <f>IF(A440="",IF(B440&lt;&gt;"","Add date / أدخل تاريخ الاستفسار",""),IF(G440="","Set status / اختر الحالة",IF(P440="","Check status / راجع الحالة",IF(COUNT(INDEX(Settings!$C$2:$C$8,P440))=0,"Closed / مغلق",IF(AND(INDEX(Settings!$D$2:$D$8,P440)="H",H440=""),"Add last follow-up date / أدخل تاريخ آخر متابعة",IF(J440&lt;TODAY(),"OVERDUE / متأخر",IF(J440=TODAY(),"DUE TODAY / مستحق اليوم","Upcoming / قادم")))))))</f>
        <v/>
      </c>
      <c r="L440" s="36">
        <f>IF(P440="","",INDEX(Settings!$B$2:$B$8,P440))</f>
        <v/>
      </c>
      <c r="M440" s="37">
        <f>IF(OR(P440="",J440=""),"",IFERROR(SUBSTITUTE(SUBSTITUTE(INDEX(Templates!$C$2:$C$5,INDEX(Settings!$E$2:$E$8,P440)),"[Name]",B440),"[service]",D440),"Check template / راجع القالب"))</f>
        <v/>
      </c>
      <c r="N440" s="38">
        <f>IF(OR(P440="",J440=""),"",IFERROR(SUBSTITUTE(SUBSTITUTE(INDEX(Templates!$D$2:$D$5,INDEX(Settings!$E$2:$E$8,P440)),"[Name]",B440),"[service]",D440),"Check template / راجع القالب"))</f>
        <v/>
      </c>
      <c r="O440">
        <f>IF(OR(P440="",A440=""),"",IF(J440&lt;&gt;"",J440+ROW()/100000,IF(COUNT(INDEX(Settings!$C$2:$C$8,P440))=0,"",A440+ROW()/100000)))</f>
        <v/>
      </c>
      <c r="P440">
        <f>IF(OR(A440="",G440=""),"",IFERROR(MATCH(G440,Settings!$A$2:$A$8,0),""))</f>
        <v/>
      </c>
    </row>
    <row r="441">
      <c r="A441" s="30" t="n"/>
      <c r="B441" s="31" t="n"/>
      <c r="C441" s="31" t="n"/>
      <c r="D441" s="31" t="n"/>
      <c r="E441" s="31" t="n"/>
      <c r="F441" s="32" t="n"/>
      <c r="G441" s="31" t="n"/>
      <c r="H441" s="30" t="n"/>
      <c r="I441" s="33">
        <f>IF(A441="","",MAX(0,TODAY()-A441))</f>
        <v/>
      </c>
      <c r="J441" s="34">
        <f>IF(OR(P441="",A441=""),"",IF(COUNT(INDEX(Settings!$C$2:$C$8,P441))=0,"",IF(AND(INDEX(Settings!$D$2:$D$8,P441)="H",H441=""),"",IF(INDEX(Settings!$D$2:$D$8,P441)="A",A441,IF(INDEX(Settings!$D$2:$D$8,P441)="HA",IF(H441="",A441,H441),H441))+INDEX(Settings!$C$2:$C$8,P441))))</f>
        <v/>
      </c>
      <c r="K441" s="35">
        <f>IF(A441="",IF(B441&lt;&gt;"","Add date / أدخل تاريخ الاستفسار",""),IF(G441="","Set status / اختر الحالة",IF(P441="","Check status / راجع الحالة",IF(COUNT(INDEX(Settings!$C$2:$C$8,P441))=0,"Closed / مغلق",IF(AND(INDEX(Settings!$D$2:$D$8,P441)="H",H441=""),"Add last follow-up date / أدخل تاريخ آخر متابعة",IF(J441&lt;TODAY(),"OVERDUE / متأخر",IF(J441=TODAY(),"DUE TODAY / مستحق اليوم","Upcoming / قادم")))))))</f>
        <v/>
      </c>
      <c r="L441" s="36">
        <f>IF(P441="","",INDEX(Settings!$B$2:$B$8,P441))</f>
        <v/>
      </c>
      <c r="M441" s="37">
        <f>IF(OR(P441="",J441=""),"",IFERROR(SUBSTITUTE(SUBSTITUTE(INDEX(Templates!$C$2:$C$5,INDEX(Settings!$E$2:$E$8,P441)),"[Name]",B441),"[service]",D441),"Check template / راجع القالب"))</f>
        <v/>
      </c>
      <c r="N441" s="38">
        <f>IF(OR(P441="",J441=""),"",IFERROR(SUBSTITUTE(SUBSTITUTE(INDEX(Templates!$D$2:$D$5,INDEX(Settings!$E$2:$E$8,P441)),"[Name]",B441),"[service]",D441),"Check template / راجع القالب"))</f>
        <v/>
      </c>
      <c r="O441">
        <f>IF(OR(P441="",A441=""),"",IF(J441&lt;&gt;"",J441+ROW()/100000,IF(COUNT(INDEX(Settings!$C$2:$C$8,P441))=0,"",A441+ROW()/100000)))</f>
        <v/>
      </c>
      <c r="P441">
        <f>IF(OR(A441="",G441=""),"",IFERROR(MATCH(G441,Settings!$A$2:$A$8,0),""))</f>
        <v/>
      </c>
    </row>
    <row r="442">
      <c r="A442" s="30" t="n"/>
      <c r="B442" s="31" t="n"/>
      <c r="C442" s="31" t="n"/>
      <c r="D442" s="31" t="n"/>
      <c r="E442" s="31" t="n"/>
      <c r="F442" s="32" t="n"/>
      <c r="G442" s="31" t="n"/>
      <c r="H442" s="30" t="n"/>
      <c r="I442" s="33">
        <f>IF(A442="","",MAX(0,TODAY()-A442))</f>
        <v/>
      </c>
      <c r="J442" s="34">
        <f>IF(OR(P442="",A442=""),"",IF(COUNT(INDEX(Settings!$C$2:$C$8,P442))=0,"",IF(AND(INDEX(Settings!$D$2:$D$8,P442)="H",H442=""),"",IF(INDEX(Settings!$D$2:$D$8,P442)="A",A442,IF(INDEX(Settings!$D$2:$D$8,P442)="HA",IF(H442="",A442,H442),H442))+INDEX(Settings!$C$2:$C$8,P442))))</f>
        <v/>
      </c>
      <c r="K442" s="35">
        <f>IF(A442="",IF(B442&lt;&gt;"","Add date / أدخل تاريخ الاستفسار",""),IF(G442="","Set status / اختر الحالة",IF(P442="","Check status / راجع الحالة",IF(COUNT(INDEX(Settings!$C$2:$C$8,P442))=0,"Closed / مغلق",IF(AND(INDEX(Settings!$D$2:$D$8,P442)="H",H442=""),"Add last follow-up date / أدخل تاريخ آخر متابعة",IF(J442&lt;TODAY(),"OVERDUE / متأخر",IF(J442=TODAY(),"DUE TODAY / مستحق اليوم","Upcoming / قادم")))))))</f>
        <v/>
      </c>
      <c r="L442" s="36">
        <f>IF(P442="","",INDEX(Settings!$B$2:$B$8,P442))</f>
        <v/>
      </c>
      <c r="M442" s="37">
        <f>IF(OR(P442="",J442=""),"",IFERROR(SUBSTITUTE(SUBSTITUTE(INDEX(Templates!$C$2:$C$5,INDEX(Settings!$E$2:$E$8,P442)),"[Name]",B442),"[service]",D442),"Check template / راجع القالب"))</f>
        <v/>
      </c>
      <c r="N442" s="38">
        <f>IF(OR(P442="",J442=""),"",IFERROR(SUBSTITUTE(SUBSTITUTE(INDEX(Templates!$D$2:$D$5,INDEX(Settings!$E$2:$E$8,P442)),"[Name]",B442),"[service]",D442),"Check template / راجع القالب"))</f>
        <v/>
      </c>
      <c r="O442">
        <f>IF(OR(P442="",A442=""),"",IF(J442&lt;&gt;"",J442+ROW()/100000,IF(COUNT(INDEX(Settings!$C$2:$C$8,P442))=0,"",A442+ROW()/100000)))</f>
        <v/>
      </c>
      <c r="P442">
        <f>IF(OR(A442="",G442=""),"",IFERROR(MATCH(G442,Settings!$A$2:$A$8,0),""))</f>
        <v/>
      </c>
    </row>
    <row r="443">
      <c r="A443" s="30" t="n"/>
      <c r="B443" s="31" t="n"/>
      <c r="C443" s="31" t="n"/>
      <c r="D443" s="31" t="n"/>
      <c r="E443" s="31" t="n"/>
      <c r="F443" s="32" t="n"/>
      <c r="G443" s="31" t="n"/>
      <c r="H443" s="30" t="n"/>
      <c r="I443" s="33">
        <f>IF(A443="","",MAX(0,TODAY()-A443))</f>
        <v/>
      </c>
      <c r="J443" s="34">
        <f>IF(OR(P443="",A443=""),"",IF(COUNT(INDEX(Settings!$C$2:$C$8,P443))=0,"",IF(AND(INDEX(Settings!$D$2:$D$8,P443)="H",H443=""),"",IF(INDEX(Settings!$D$2:$D$8,P443)="A",A443,IF(INDEX(Settings!$D$2:$D$8,P443)="HA",IF(H443="",A443,H443),H443))+INDEX(Settings!$C$2:$C$8,P443))))</f>
        <v/>
      </c>
      <c r="K443" s="35">
        <f>IF(A443="",IF(B443&lt;&gt;"","Add date / أدخل تاريخ الاستفسار",""),IF(G443="","Set status / اختر الحالة",IF(P443="","Check status / راجع الحالة",IF(COUNT(INDEX(Settings!$C$2:$C$8,P443))=0,"Closed / مغلق",IF(AND(INDEX(Settings!$D$2:$D$8,P443)="H",H443=""),"Add last follow-up date / أدخل تاريخ آخر متابعة",IF(J443&lt;TODAY(),"OVERDUE / متأخر",IF(J443=TODAY(),"DUE TODAY / مستحق اليوم","Upcoming / قادم")))))))</f>
        <v/>
      </c>
      <c r="L443" s="36">
        <f>IF(P443="","",INDEX(Settings!$B$2:$B$8,P443))</f>
        <v/>
      </c>
      <c r="M443" s="37">
        <f>IF(OR(P443="",J443=""),"",IFERROR(SUBSTITUTE(SUBSTITUTE(INDEX(Templates!$C$2:$C$5,INDEX(Settings!$E$2:$E$8,P443)),"[Name]",B443),"[service]",D443),"Check template / راجع القالب"))</f>
        <v/>
      </c>
      <c r="N443" s="38">
        <f>IF(OR(P443="",J443=""),"",IFERROR(SUBSTITUTE(SUBSTITUTE(INDEX(Templates!$D$2:$D$5,INDEX(Settings!$E$2:$E$8,P443)),"[Name]",B443),"[service]",D443),"Check template / راجع القالب"))</f>
        <v/>
      </c>
      <c r="O443">
        <f>IF(OR(P443="",A443=""),"",IF(J443&lt;&gt;"",J443+ROW()/100000,IF(COUNT(INDEX(Settings!$C$2:$C$8,P443))=0,"",A443+ROW()/100000)))</f>
        <v/>
      </c>
      <c r="P443">
        <f>IF(OR(A443="",G443=""),"",IFERROR(MATCH(G443,Settings!$A$2:$A$8,0),""))</f>
        <v/>
      </c>
    </row>
    <row r="444">
      <c r="A444" s="30" t="n"/>
      <c r="B444" s="31" t="n"/>
      <c r="C444" s="31" t="n"/>
      <c r="D444" s="31" t="n"/>
      <c r="E444" s="31" t="n"/>
      <c r="F444" s="32" t="n"/>
      <c r="G444" s="31" t="n"/>
      <c r="H444" s="30" t="n"/>
      <c r="I444" s="33">
        <f>IF(A444="","",MAX(0,TODAY()-A444))</f>
        <v/>
      </c>
      <c r="J444" s="34">
        <f>IF(OR(P444="",A444=""),"",IF(COUNT(INDEX(Settings!$C$2:$C$8,P444))=0,"",IF(AND(INDEX(Settings!$D$2:$D$8,P444)="H",H444=""),"",IF(INDEX(Settings!$D$2:$D$8,P444)="A",A444,IF(INDEX(Settings!$D$2:$D$8,P444)="HA",IF(H444="",A444,H444),H444))+INDEX(Settings!$C$2:$C$8,P444))))</f>
        <v/>
      </c>
      <c r="K444" s="35">
        <f>IF(A444="",IF(B444&lt;&gt;"","Add date / أدخل تاريخ الاستفسار",""),IF(G444="","Set status / اختر الحالة",IF(P444="","Check status / راجع الحالة",IF(COUNT(INDEX(Settings!$C$2:$C$8,P444))=0,"Closed / مغلق",IF(AND(INDEX(Settings!$D$2:$D$8,P444)="H",H444=""),"Add last follow-up date / أدخل تاريخ آخر متابعة",IF(J444&lt;TODAY(),"OVERDUE / متأخر",IF(J444=TODAY(),"DUE TODAY / مستحق اليوم","Upcoming / قادم")))))))</f>
        <v/>
      </c>
      <c r="L444" s="36">
        <f>IF(P444="","",INDEX(Settings!$B$2:$B$8,P444))</f>
        <v/>
      </c>
      <c r="M444" s="37">
        <f>IF(OR(P444="",J444=""),"",IFERROR(SUBSTITUTE(SUBSTITUTE(INDEX(Templates!$C$2:$C$5,INDEX(Settings!$E$2:$E$8,P444)),"[Name]",B444),"[service]",D444),"Check template / راجع القالب"))</f>
        <v/>
      </c>
      <c r="N444" s="38">
        <f>IF(OR(P444="",J444=""),"",IFERROR(SUBSTITUTE(SUBSTITUTE(INDEX(Templates!$D$2:$D$5,INDEX(Settings!$E$2:$E$8,P444)),"[Name]",B444),"[service]",D444),"Check template / راجع القالب"))</f>
        <v/>
      </c>
      <c r="O444">
        <f>IF(OR(P444="",A444=""),"",IF(J444&lt;&gt;"",J444+ROW()/100000,IF(COUNT(INDEX(Settings!$C$2:$C$8,P444))=0,"",A444+ROW()/100000)))</f>
        <v/>
      </c>
      <c r="P444">
        <f>IF(OR(A444="",G444=""),"",IFERROR(MATCH(G444,Settings!$A$2:$A$8,0),""))</f>
        <v/>
      </c>
    </row>
    <row r="445">
      <c r="A445" s="30" t="n"/>
      <c r="B445" s="31" t="n"/>
      <c r="C445" s="31" t="n"/>
      <c r="D445" s="31" t="n"/>
      <c r="E445" s="31" t="n"/>
      <c r="F445" s="32" t="n"/>
      <c r="G445" s="31" t="n"/>
      <c r="H445" s="30" t="n"/>
      <c r="I445" s="33">
        <f>IF(A445="","",MAX(0,TODAY()-A445))</f>
        <v/>
      </c>
      <c r="J445" s="34">
        <f>IF(OR(P445="",A445=""),"",IF(COUNT(INDEX(Settings!$C$2:$C$8,P445))=0,"",IF(AND(INDEX(Settings!$D$2:$D$8,P445)="H",H445=""),"",IF(INDEX(Settings!$D$2:$D$8,P445)="A",A445,IF(INDEX(Settings!$D$2:$D$8,P445)="HA",IF(H445="",A445,H445),H445))+INDEX(Settings!$C$2:$C$8,P445))))</f>
        <v/>
      </c>
      <c r="K445" s="35">
        <f>IF(A445="",IF(B445&lt;&gt;"","Add date / أدخل تاريخ الاستفسار",""),IF(G445="","Set status / اختر الحالة",IF(P445="","Check status / راجع الحالة",IF(COUNT(INDEX(Settings!$C$2:$C$8,P445))=0,"Closed / مغلق",IF(AND(INDEX(Settings!$D$2:$D$8,P445)="H",H445=""),"Add last follow-up date / أدخل تاريخ آخر متابعة",IF(J445&lt;TODAY(),"OVERDUE / متأخر",IF(J445=TODAY(),"DUE TODAY / مستحق اليوم","Upcoming / قادم")))))))</f>
        <v/>
      </c>
      <c r="L445" s="36">
        <f>IF(P445="","",INDEX(Settings!$B$2:$B$8,P445))</f>
        <v/>
      </c>
      <c r="M445" s="37">
        <f>IF(OR(P445="",J445=""),"",IFERROR(SUBSTITUTE(SUBSTITUTE(INDEX(Templates!$C$2:$C$5,INDEX(Settings!$E$2:$E$8,P445)),"[Name]",B445),"[service]",D445),"Check template / راجع القالب"))</f>
        <v/>
      </c>
      <c r="N445" s="38">
        <f>IF(OR(P445="",J445=""),"",IFERROR(SUBSTITUTE(SUBSTITUTE(INDEX(Templates!$D$2:$D$5,INDEX(Settings!$E$2:$E$8,P445)),"[Name]",B445),"[service]",D445),"Check template / راجع القالب"))</f>
        <v/>
      </c>
      <c r="O445">
        <f>IF(OR(P445="",A445=""),"",IF(J445&lt;&gt;"",J445+ROW()/100000,IF(COUNT(INDEX(Settings!$C$2:$C$8,P445))=0,"",A445+ROW()/100000)))</f>
        <v/>
      </c>
      <c r="P445">
        <f>IF(OR(A445="",G445=""),"",IFERROR(MATCH(G445,Settings!$A$2:$A$8,0),""))</f>
        <v/>
      </c>
    </row>
    <row r="446">
      <c r="A446" s="30" t="n"/>
      <c r="B446" s="31" t="n"/>
      <c r="C446" s="31" t="n"/>
      <c r="D446" s="31" t="n"/>
      <c r="E446" s="31" t="n"/>
      <c r="F446" s="32" t="n"/>
      <c r="G446" s="31" t="n"/>
      <c r="H446" s="30" t="n"/>
      <c r="I446" s="33">
        <f>IF(A446="","",MAX(0,TODAY()-A446))</f>
        <v/>
      </c>
      <c r="J446" s="34">
        <f>IF(OR(P446="",A446=""),"",IF(COUNT(INDEX(Settings!$C$2:$C$8,P446))=0,"",IF(AND(INDEX(Settings!$D$2:$D$8,P446)="H",H446=""),"",IF(INDEX(Settings!$D$2:$D$8,P446)="A",A446,IF(INDEX(Settings!$D$2:$D$8,P446)="HA",IF(H446="",A446,H446),H446))+INDEX(Settings!$C$2:$C$8,P446))))</f>
        <v/>
      </c>
      <c r="K446" s="35">
        <f>IF(A446="",IF(B446&lt;&gt;"","Add date / أدخل تاريخ الاستفسار",""),IF(G446="","Set status / اختر الحالة",IF(P446="","Check status / راجع الحالة",IF(COUNT(INDEX(Settings!$C$2:$C$8,P446))=0,"Closed / مغلق",IF(AND(INDEX(Settings!$D$2:$D$8,P446)="H",H446=""),"Add last follow-up date / أدخل تاريخ آخر متابعة",IF(J446&lt;TODAY(),"OVERDUE / متأخر",IF(J446=TODAY(),"DUE TODAY / مستحق اليوم","Upcoming / قادم")))))))</f>
        <v/>
      </c>
      <c r="L446" s="36">
        <f>IF(P446="","",INDEX(Settings!$B$2:$B$8,P446))</f>
        <v/>
      </c>
      <c r="M446" s="37">
        <f>IF(OR(P446="",J446=""),"",IFERROR(SUBSTITUTE(SUBSTITUTE(INDEX(Templates!$C$2:$C$5,INDEX(Settings!$E$2:$E$8,P446)),"[Name]",B446),"[service]",D446),"Check template / راجع القالب"))</f>
        <v/>
      </c>
      <c r="N446" s="38">
        <f>IF(OR(P446="",J446=""),"",IFERROR(SUBSTITUTE(SUBSTITUTE(INDEX(Templates!$D$2:$D$5,INDEX(Settings!$E$2:$E$8,P446)),"[Name]",B446),"[service]",D446),"Check template / راجع القالب"))</f>
        <v/>
      </c>
      <c r="O446">
        <f>IF(OR(P446="",A446=""),"",IF(J446&lt;&gt;"",J446+ROW()/100000,IF(COUNT(INDEX(Settings!$C$2:$C$8,P446))=0,"",A446+ROW()/100000)))</f>
        <v/>
      </c>
      <c r="P446">
        <f>IF(OR(A446="",G446=""),"",IFERROR(MATCH(G446,Settings!$A$2:$A$8,0),""))</f>
        <v/>
      </c>
    </row>
    <row r="447">
      <c r="A447" s="30" t="n"/>
      <c r="B447" s="31" t="n"/>
      <c r="C447" s="31" t="n"/>
      <c r="D447" s="31" t="n"/>
      <c r="E447" s="31" t="n"/>
      <c r="F447" s="32" t="n"/>
      <c r="G447" s="31" t="n"/>
      <c r="H447" s="30" t="n"/>
      <c r="I447" s="33">
        <f>IF(A447="","",MAX(0,TODAY()-A447))</f>
        <v/>
      </c>
      <c r="J447" s="34">
        <f>IF(OR(P447="",A447=""),"",IF(COUNT(INDEX(Settings!$C$2:$C$8,P447))=0,"",IF(AND(INDEX(Settings!$D$2:$D$8,P447)="H",H447=""),"",IF(INDEX(Settings!$D$2:$D$8,P447)="A",A447,IF(INDEX(Settings!$D$2:$D$8,P447)="HA",IF(H447="",A447,H447),H447))+INDEX(Settings!$C$2:$C$8,P447))))</f>
        <v/>
      </c>
      <c r="K447" s="35">
        <f>IF(A447="",IF(B447&lt;&gt;"","Add date / أدخل تاريخ الاستفسار",""),IF(G447="","Set status / اختر الحالة",IF(P447="","Check status / راجع الحالة",IF(COUNT(INDEX(Settings!$C$2:$C$8,P447))=0,"Closed / مغلق",IF(AND(INDEX(Settings!$D$2:$D$8,P447)="H",H447=""),"Add last follow-up date / أدخل تاريخ آخر متابعة",IF(J447&lt;TODAY(),"OVERDUE / متأخر",IF(J447=TODAY(),"DUE TODAY / مستحق اليوم","Upcoming / قادم")))))))</f>
        <v/>
      </c>
      <c r="L447" s="36">
        <f>IF(P447="","",INDEX(Settings!$B$2:$B$8,P447))</f>
        <v/>
      </c>
      <c r="M447" s="37">
        <f>IF(OR(P447="",J447=""),"",IFERROR(SUBSTITUTE(SUBSTITUTE(INDEX(Templates!$C$2:$C$5,INDEX(Settings!$E$2:$E$8,P447)),"[Name]",B447),"[service]",D447),"Check template / راجع القالب"))</f>
        <v/>
      </c>
      <c r="N447" s="38">
        <f>IF(OR(P447="",J447=""),"",IFERROR(SUBSTITUTE(SUBSTITUTE(INDEX(Templates!$D$2:$D$5,INDEX(Settings!$E$2:$E$8,P447)),"[Name]",B447),"[service]",D447),"Check template / راجع القالب"))</f>
        <v/>
      </c>
      <c r="O447">
        <f>IF(OR(P447="",A447=""),"",IF(J447&lt;&gt;"",J447+ROW()/100000,IF(COUNT(INDEX(Settings!$C$2:$C$8,P447))=0,"",A447+ROW()/100000)))</f>
        <v/>
      </c>
      <c r="P447">
        <f>IF(OR(A447="",G447=""),"",IFERROR(MATCH(G447,Settings!$A$2:$A$8,0),""))</f>
        <v/>
      </c>
    </row>
    <row r="448">
      <c r="A448" s="30" t="n"/>
      <c r="B448" s="31" t="n"/>
      <c r="C448" s="31" t="n"/>
      <c r="D448" s="31" t="n"/>
      <c r="E448" s="31" t="n"/>
      <c r="F448" s="32" t="n"/>
      <c r="G448" s="31" t="n"/>
      <c r="H448" s="30" t="n"/>
      <c r="I448" s="33">
        <f>IF(A448="","",MAX(0,TODAY()-A448))</f>
        <v/>
      </c>
      <c r="J448" s="34">
        <f>IF(OR(P448="",A448=""),"",IF(COUNT(INDEX(Settings!$C$2:$C$8,P448))=0,"",IF(AND(INDEX(Settings!$D$2:$D$8,P448)="H",H448=""),"",IF(INDEX(Settings!$D$2:$D$8,P448)="A",A448,IF(INDEX(Settings!$D$2:$D$8,P448)="HA",IF(H448="",A448,H448),H448))+INDEX(Settings!$C$2:$C$8,P448))))</f>
        <v/>
      </c>
      <c r="K448" s="35">
        <f>IF(A448="",IF(B448&lt;&gt;"","Add date / أدخل تاريخ الاستفسار",""),IF(G448="","Set status / اختر الحالة",IF(P448="","Check status / راجع الحالة",IF(COUNT(INDEX(Settings!$C$2:$C$8,P448))=0,"Closed / مغلق",IF(AND(INDEX(Settings!$D$2:$D$8,P448)="H",H448=""),"Add last follow-up date / أدخل تاريخ آخر متابعة",IF(J448&lt;TODAY(),"OVERDUE / متأخر",IF(J448=TODAY(),"DUE TODAY / مستحق اليوم","Upcoming / قادم")))))))</f>
        <v/>
      </c>
      <c r="L448" s="36">
        <f>IF(P448="","",INDEX(Settings!$B$2:$B$8,P448))</f>
        <v/>
      </c>
      <c r="M448" s="37">
        <f>IF(OR(P448="",J448=""),"",IFERROR(SUBSTITUTE(SUBSTITUTE(INDEX(Templates!$C$2:$C$5,INDEX(Settings!$E$2:$E$8,P448)),"[Name]",B448),"[service]",D448),"Check template / راجع القالب"))</f>
        <v/>
      </c>
      <c r="N448" s="38">
        <f>IF(OR(P448="",J448=""),"",IFERROR(SUBSTITUTE(SUBSTITUTE(INDEX(Templates!$D$2:$D$5,INDEX(Settings!$E$2:$E$8,P448)),"[Name]",B448),"[service]",D448),"Check template / راجع القالب"))</f>
        <v/>
      </c>
      <c r="O448">
        <f>IF(OR(P448="",A448=""),"",IF(J448&lt;&gt;"",J448+ROW()/100000,IF(COUNT(INDEX(Settings!$C$2:$C$8,P448))=0,"",A448+ROW()/100000)))</f>
        <v/>
      </c>
      <c r="P448">
        <f>IF(OR(A448="",G448=""),"",IFERROR(MATCH(G448,Settings!$A$2:$A$8,0),""))</f>
        <v/>
      </c>
    </row>
    <row r="449">
      <c r="A449" s="30" t="n"/>
      <c r="B449" s="31" t="n"/>
      <c r="C449" s="31" t="n"/>
      <c r="D449" s="31" t="n"/>
      <c r="E449" s="31" t="n"/>
      <c r="F449" s="32" t="n"/>
      <c r="G449" s="31" t="n"/>
      <c r="H449" s="30" t="n"/>
      <c r="I449" s="33">
        <f>IF(A449="","",MAX(0,TODAY()-A449))</f>
        <v/>
      </c>
      <c r="J449" s="34">
        <f>IF(OR(P449="",A449=""),"",IF(COUNT(INDEX(Settings!$C$2:$C$8,P449))=0,"",IF(AND(INDEX(Settings!$D$2:$D$8,P449)="H",H449=""),"",IF(INDEX(Settings!$D$2:$D$8,P449)="A",A449,IF(INDEX(Settings!$D$2:$D$8,P449)="HA",IF(H449="",A449,H449),H449))+INDEX(Settings!$C$2:$C$8,P449))))</f>
        <v/>
      </c>
      <c r="K449" s="35">
        <f>IF(A449="",IF(B449&lt;&gt;"","Add date / أدخل تاريخ الاستفسار",""),IF(G449="","Set status / اختر الحالة",IF(P449="","Check status / راجع الحالة",IF(COUNT(INDEX(Settings!$C$2:$C$8,P449))=0,"Closed / مغلق",IF(AND(INDEX(Settings!$D$2:$D$8,P449)="H",H449=""),"Add last follow-up date / أدخل تاريخ آخر متابعة",IF(J449&lt;TODAY(),"OVERDUE / متأخر",IF(J449=TODAY(),"DUE TODAY / مستحق اليوم","Upcoming / قادم")))))))</f>
        <v/>
      </c>
      <c r="L449" s="36">
        <f>IF(P449="","",INDEX(Settings!$B$2:$B$8,P449))</f>
        <v/>
      </c>
      <c r="M449" s="37">
        <f>IF(OR(P449="",J449=""),"",IFERROR(SUBSTITUTE(SUBSTITUTE(INDEX(Templates!$C$2:$C$5,INDEX(Settings!$E$2:$E$8,P449)),"[Name]",B449),"[service]",D449),"Check template / راجع القالب"))</f>
        <v/>
      </c>
      <c r="N449" s="38">
        <f>IF(OR(P449="",J449=""),"",IFERROR(SUBSTITUTE(SUBSTITUTE(INDEX(Templates!$D$2:$D$5,INDEX(Settings!$E$2:$E$8,P449)),"[Name]",B449),"[service]",D449),"Check template / راجع القالب"))</f>
        <v/>
      </c>
      <c r="O449">
        <f>IF(OR(P449="",A449=""),"",IF(J449&lt;&gt;"",J449+ROW()/100000,IF(COUNT(INDEX(Settings!$C$2:$C$8,P449))=0,"",A449+ROW()/100000)))</f>
        <v/>
      </c>
      <c r="P449">
        <f>IF(OR(A449="",G449=""),"",IFERROR(MATCH(G449,Settings!$A$2:$A$8,0),""))</f>
        <v/>
      </c>
    </row>
    <row r="450">
      <c r="A450" s="30" t="n"/>
      <c r="B450" s="31" t="n"/>
      <c r="C450" s="31" t="n"/>
      <c r="D450" s="31" t="n"/>
      <c r="E450" s="31" t="n"/>
      <c r="F450" s="32" t="n"/>
      <c r="G450" s="31" t="n"/>
      <c r="H450" s="30" t="n"/>
      <c r="I450" s="33">
        <f>IF(A450="","",MAX(0,TODAY()-A450))</f>
        <v/>
      </c>
      <c r="J450" s="34">
        <f>IF(OR(P450="",A450=""),"",IF(COUNT(INDEX(Settings!$C$2:$C$8,P450))=0,"",IF(AND(INDEX(Settings!$D$2:$D$8,P450)="H",H450=""),"",IF(INDEX(Settings!$D$2:$D$8,P450)="A",A450,IF(INDEX(Settings!$D$2:$D$8,P450)="HA",IF(H450="",A450,H450),H450))+INDEX(Settings!$C$2:$C$8,P450))))</f>
        <v/>
      </c>
      <c r="K450" s="35">
        <f>IF(A450="",IF(B450&lt;&gt;"","Add date / أدخل تاريخ الاستفسار",""),IF(G450="","Set status / اختر الحالة",IF(P450="","Check status / راجع الحالة",IF(COUNT(INDEX(Settings!$C$2:$C$8,P450))=0,"Closed / مغلق",IF(AND(INDEX(Settings!$D$2:$D$8,P450)="H",H450=""),"Add last follow-up date / أدخل تاريخ آخر متابعة",IF(J450&lt;TODAY(),"OVERDUE / متأخر",IF(J450=TODAY(),"DUE TODAY / مستحق اليوم","Upcoming / قادم")))))))</f>
        <v/>
      </c>
      <c r="L450" s="36">
        <f>IF(P450="","",INDEX(Settings!$B$2:$B$8,P450))</f>
        <v/>
      </c>
      <c r="M450" s="37">
        <f>IF(OR(P450="",J450=""),"",IFERROR(SUBSTITUTE(SUBSTITUTE(INDEX(Templates!$C$2:$C$5,INDEX(Settings!$E$2:$E$8,P450)),"[Name]",B450),"[service]",D450),"Check template / راجع القالب"))</f>
        <v/>
      </c>
      <c r="N450" s="38">
        <f>IF(OR(P450="",J450=""),"",IFERROR(SUBSTITUTE(SUBSTITUTE(INDEX(Templates!$D$2:$D$5,INDEX(Settings!$E$2:$E$8,P450)),"[Name]",B450),"[service]",D450),"Check template / راجع القالب"))</f>
        <v/>
      </c>
      <c r="O450">
        <f>IF(OR(P450="",A450=""),"",IF(J450&lt;&gt;"",J450+ROW()/100000,IF(COUNT(INDEX(Settings!$C$2:$C$8,P450))=0,"",A450+ROW()/100000)))</f>
        <v/>
      </c>
      <c r="P450">
        <f>IF(OR(A450="",G450=""),"",IFERROR(MATCH(G450,Settings!$A$2:$A$8,0),""))</f>
        <v/>
      </c>
    </row>
    <row r="451">
      <c r="A451" s="30" t="n"/>
      <c r="B451" s="31" t="n"/>
      <c r="C451" s="31" t="n"/>
      <c r="D451" s="31" t="n"/>
      <c r="E451" s="31" t="n"/>
      <c r="F451" s="32" t="n"/>
      <c r="G451" s="31" t="n"/>
      <c r="H451" s="30" t="n"/>
      <c r="I451" s="33">
        <f>IF(A451="","",MAX(0,TODAY()-A451))</f>
        <v/>
      </c>
      <c r="J451" s="34">
        <f>IF(OR(P451="",A451=""),"",IF(COUNT(INDEX(Settings!$C$2:$C$8,P451))=0,"",IF(AND(INDEX(Settings!$D$2:$D$8,P451)="H",H451=""),"",IF(INDEX(Settings!$D$2:$D$8,P451)="A",A451,IF(INDEX(Settings!$D$2:$D$8,P451)="HA",IF(H451="",A451,H451),H451))+INDEX(Settings!$C$2:$C$8,P451))))</f>
        <v/>
      </c>
      <c r="K451" s="35">
        <f>IF(A451="",IF(B451&lt;&gt;"","Add date / أدخل تاريخ الاستفسار",""),IF(G451="","Set status / اختر الحالة",IF(P451="","Check status / راجع الحالة",IF(COUNT(INDEX(Settings!$C$2:$C$8,P451))=0,"Closed / مغلق",IF(AND(INDEX(Settings!$D$2:$D$8,P451)="H",H451=""),"Add last follow-up date / أدخل تاريخ آخر متابعة",IF(J451&lt;TODAY(),"OVERDUE / متأخر",IF(J451=TODAY(),"DUE TODAY / مستحق اليوم","Upcoming / قادم")))))))</f>
        <v/>
      </c>
      <c r="L451" s="36">
        <f>IF(P451="","",INDEX(Settings!$B$2:$B$8,P451))</f>
        <v/>
      </c>
      <c r="M451" s="37">
        <f>IF(OR(P451="",J451=""),"",IFERROR(SUBSTITUTE(SUBSTITUTE(INDEX(Templates!$C$2:$C$5,INDEX(Settings!$E$2:$E$8,P451)),"[Name]",B451),"[service]",D451),"Check template / راجع القالب"))</f>
        <v/>
      </c>
      <c r="N451" s="38">
        <f>IF(OR(P451="",J451=""),"",IFERROR(SUBSTITUTE(SUBSTITUTE(INDEX(Templates!$D$2:$D$5,INDEX(Settings!$E$2:$E$8,P451)),"[Name]",B451),"[service]",D451),"Check template / راجع القالب"))</f>
        <v/>
      </c>
      <c r="O451">
        <f>IF(OR(P451="",A451=""),"",IF(J451&lt;&gt;"",J451+ROW()/100000,IF(COUNT(INDEX(Settings!$C$2:$C$8,P451))=0,"",A451+ROW()/100000)))</f>
        <v/>
      </c>
      <c r="P451">
        <f>IF(OR(A451="",G451=""),"",IFERROR(MATCH(G451,Settings!$A$2:$A$8,0),""))</f>
        <v/>
      </c>
    </row>
    <row r="452">
      <c r="A452" s="30" t="n"/>
      <c r="B452" s="31" t="n"/>
      <c r="C452" s="31" t="n"/>
      <c r="D452" s="31" t="n"/>
      <c r="E452" s="31" t="n"/>
      <c r="F452" s="32" t="n"/>
      <c r="G452" s="31" t="n"/>
      <c r="H452" s="30" t="n"/>
      <c r="I452" s="33">
        <f>IF(A452="","",MAX(0,TODAY()-A452))</f>
        <v/>
      </c>
      <c r="J452" s="34">
        <f>IF(OR(P452="",A452=""),"",IF(COUNT(INDEX(Settings!$C$2:$C$8,P452))=0,"",IF(AND(INDEX(Settings!$D$2:$D$8,P452)="H",H452=""),"",IF(INDEX(Settings!$D$2:$D$8,P452)="A",A452,IF(INDEX(Settings!$D$2:$D$8,P452)="HA",IF(H452="",A452,H452),H452))+INDEX(Settings!$C$2:$C$8,P452))))</f>
        <v/>
      </c>
      <c r="K452" s="35">
        <f>IF(A452="",IF(B452&lt;&gt;"","Add date / أدخل تاريخ الاستفسار",""),IF(G452="","Set status / اختر الحالة",IF(P452="","Check status / راجع الحالة",IF(COUNT(INDEX(Settings!$C$2:$C$8,P452))=0,"Closed / مغلق",IF(AND(INDEX(Settings!$D$2:$D$8,P452)="H",H452=""),"Add last follow-up date / أدخل تاريخ آخر متابعة",IF(J452&lt;TODAY(),"OVERDUE / متأخر",IF(J452=TODAY(),"DUE TODAY / مستحق اليوم","Upcoming / قادم")))))))</f>
        <v/>
      </c>
      <c r="L452" s="36">
        <f>IF(P452="","",INDEX(Settings!$B$2:$B$8,P452))</f>
        <v/>
      </c>
      <c r="M452" s="37">
        <f>IF(OR(P452="",J452=""),"",IFERROR(SUBSTITUTE(SUBSTITUTE(INDEX(Templates!$C$2:$C$5,INDEX(Settings!$E$2:$E$8,P452)),"[Name]",B452),"[service]",D452),"Check template / راجع القالب"))</f>
        <v/>
      </c>
      <c r="N452" s="38">
        <f>IF(OR(P452="",J452=""),"",IFERROR(SUBSTITUTE(SUBSTITUTE(INDEX(Templates!$D$2:$D$5,INDEX(Settings!$E$2:$E$8,P452)),"[Name]",B452),"[service]",D452),"Check template / راجع القالب"))</f>
        <v/>
      </c>
      <c r="O452">
        <f>IF(OR(P452="",A452=""),"",IF(J452&lt;&gt;"",J452+ROW()/100000,IF(COUNT(INDEX(Settings!$C$2:$C$8,P452))=0,"",A452+ROW()/100000)))</f>
        <v/>
      </c>
      <c r="P452">
        <f>IF(OR(A452="",G452=""),"",IFERROR(MATCH(G452,Settings!$A$2:$A$8,0),""))</f>
        <v/>
      </c>
    </row>
    <row r="453">
      <c r="A453" s="30" t="n"/>
      <c r="B453" s="31" t="n"/>
      <c r="C453" s="31" t="n"/>
      <c r="D453" s="31" t="n"/>
      <c r="E453" s="31" t="n"/>
      <c r="F453" s="32" t="n"/>
      <c r="G453" s="31" t="n"/>
      <c r="H453" s="30" t="n"/>
      <c r="I453" s="33">
        <f>IF(A453="","",MAX(0,TODAY()-A453))</f>
        <v/>
      </c>
      <c r="J453" s="34">
        <f>IF(OR(P453="",A453=""),"",IF(COUNT(INDEX(Settings!$C$2:$C$8,P453))=0,"",IF(AND(INDEX(Settings!$D$2:$D$8,P453)="H",H453=""),"",IF(INDEX(Settings!$D$2:$D$8,P453)="A",A453,IF(INDEX(Settings!$D$2:$D$8,P453)="HA",IF(H453="",A453,H453),H453))+INDEX(Settings!$C$2:$C$8,P453))))</f>
        <v/>
      </c>
      <c r="K453" s="35">
        <f>IF(A453="",IF(B453&lt;&gt;"","Add date / أدخل تاريخ الاستفسار",""),IF(G453="","Set status / اختر الحالة",IF(P453="","Check status / راجع الحالة",IF(COUNT(INDEX(Settings!$C$2:$C$8,P453))=0,"Closed / مغلق",IF(AND(INDEX(Settings!$D$2:$D$8,P453)="H",H453=""),"Add last follow-up date / أدخل تاريخ آخر متابعة",IF(J453&lt;TODAY(),"OVERDUE / متأخر",IF(J453=TODAY(),"DUE TODAY / مستحق اليوم","Upcoming / قادم")))))))</f>
        <v/>
      </c>
      <c r="L453" s="36">
        <f>IF(P453="","",INDEX(Settings!$B$2:$B$8,P453))</f>
        <v/>
      </c>
      <c r="M453" s="37">
        <f>IF(OR(P453="",J453=""),"",IFERROR(SUBSTITUTE(SUBSTITUTE(INDEX(Templates!$C$2:$C$5,INDEX(Settings!$E$2:$E$8,P453)),"[Name]",B453),"[service]",D453),"Check template / راجع القالب"))</f>
        <v/>
      </c>
      <c r="N453" s="38">
        <f>IF(OR(P453="",J453=""),"",IFERROR(SUBSTITUTE(SUBSTITUTE(INDEX(Templates!$D$2:$D$5,INDEX(Settings!$E$2:$E$8,P453)),"[Name]",B453),"[service]",D453),"Check template / راجع القالب"))</f>
        <v/>
      </c>
      <c r="O453">
        <f>IF(OR(P453="",A453=""),"",IF(J453&lt;&gt;"",J453+ROW()/100000,IF(COUNT(INDEX(Settings!$C$2:$C$8,P453))=0,"",A453+ROW()/100000)))</f>
        <v/>
      </c>
      <c r="P453">
        <f>IF(OR(A453="",G453=""),"",IFERROR(MATCH(G453,Settings!$A$2:$A$8,0),""))</f>
        <v/>
      </c>
    </row>
    <row r="454">
      <c r="A454" s="30" t="n"/>
      <c r="B454" s="31" t="n"/>
      <c r="C454" s="31" t="n"/>
      <c r="D454" s="31" t="n"/>
      <c r="E454" s="31" t="n"/>
      <c r="F454" s="32" t="n"/>
      <c r="G454" s="31" t="n"/>
      <c r="H454" s="30" t="n"/>
      <c r="I454" s="33">
        <f>IF(A454="","",MAX(0,TODAY()-A454))</f>
        <v/>
      </c>
      <c r="J454" s="34">
        <f>IF(OR(P454="",A454=""),"",IF(COUNT(INDEX(Settings!$C$2:$C$8,P454))=0,"",IF(AND(INDEX(Settings!$D$2:$D$8,P454)="H",H454=""),"",IF(INDEX(Settings!$D$2:$D$8,P454)="A",A454,IF(INDEX(Settings!$D$2:$D$8,P454)="HA",IF(H454="",A454,H454),H454))+INDEX(Settings!$C$2:$C$8,P454))))</f>
        <v/>
      </c>
      <c r="K454" s="35">
        <f>IF(A454="",IF(B454&lt;&gt;"","Add date / أدخل تاريخ الاستفسار",""),IF(G454="","Set status / اختر الحالة",IF(P454="","Check status / راجع الحالة",IF(COUNT(INDEX(Settings!$C$2:$C$8,P454))=0,"Closed / مغلق",IF(AND(INDEX(Settings!$D$2:$D$8,P454)="H",H454=""),"Add last follow-up date / أدخل تاريخ آخر متابعة",IF(J454&lt;TODAY(),"OVERDUE / متأخر",IF(J454=TODAY(),"DUE TODAY / مستحق اليوم","Upcoming / قادم")))))))</f>
        <v/>
      </c>
      <c r="L454" s="36">
        <f>IF(P454="","",INDEX(Settings!$B$2:$B$8,P454))</f>
        <v/>
      </c>
      <c r="M454" s="37">
        <f>IF(OR(P454="",J454=""),"",IFERROR(SUBSTITUTE(SUBSTITUTE(INDEX(Templates!$C$2:$C$5,INDEX(Settings!$E$2:$E$8,P454)),"[Name]",B454),"[service]",D454),"Check template / راجع القالب"))</f>
        <v/>
      </c>
      <c r="N454" s="38">
        <f>IF(OR(P454="",J454=""),"",IFERROR(SUBSTITUTE(SUBSTITUTE(INDEX(Templates!$D$2:$D$5,INDEX(Settings!$E$2:$E$8,P454)),"[Name]",B454),"[service]",D454),"Check template / راجع القالب"))</f>
        <v/>
      </c>
      <c r="O454">
        <f>IF(OR(P454="",A454=""),"",IF(J454&lt;&gt;"",J454+ROW()/100000,IF(COUNT(INDEX(Settings!$C$2:$C$8,P454))=0,"",A454+ROW()/100000)))</f>
        <v/>
      </c>
      <c r="P454">
        <f>IF(OR(A454="",G454=""),"",IFERROR(MATCH(G454,Settings!$A$2:$A$8,0),""))</f>
        <v/>
      </c>
    </row>
    <row r="455">
      <c r="A455" s="30" t="n"/>
      <c r="B455" s="31" t="n"/>
      <c r="C455" s="31" t="n"/>
      <c r="D455" s="31" t="n"/>
      <c r="E455" s="31" t="n"/>
      <c r="F455" s="32" t="n"/>
      <c r="G455" s="31" t="n"/>
      <c r="H455" s="30" t="n"/>
      <c r="I455" s="33">
        <f>IF(A455="","",MAX(0,TODAY()-A455))</f>
        <v/>
      </c>
      <c r="J455" s="34">
        <f>IF(OR(P455="",A455=""),"",IF(COUNT(INDEX(Settings!$C$2:$C$8,P455))=0,"",IF(AND(INDEX(Settings!$D$2:$D$8,P455)="H",H455=""),"",IF(INDEX(Settings!$D$2:$D$8,P455)="A",A455,IF(INDEX(Settings!$D$2:$D$8,P455)="HA",IF(H455="",A455,H455),H455))+INDEX(Settings!$C$2:$C$8,P455))))</f>
        <v/>
      </c>
      <c r="K455" s="35">
        <f>IF(A455="",IF(B455&lt;&gt;"","Add date / أدخل تاريخ الاستفسار",""),IF(G455="","Set status / اختر الحالة",IF(P455="","Check status / راجع الحالة",IF(COUNT(INDEX(Settings!$C$2:$C$8,P455))=0,"Closed / مغلق",IF(AND(INDEX(Settings!$D$2:$D$8,P455)="H",H455=""),"Add last follow-up date / أدخل تاريخ آخر متابعة",IF(J455&lt;TODAY(),"OVERDUE / متأخر",IF(J455=TODAY(),"DUE TODAY / مستحق اليوم","Upcoming / قادم")))))))</f>
        <v/>
      </c>
      <c r="L455" s="36">
        <f>IF(P455="","",INDEX(Settings!$B$2:$B$8,P455))</f>
        <v/>
      </c>
      <c r="M455" s="37">
        <f>IF(OR(P455="",J455=""),"",IFERROR(SUBSTITUTE(SUBSTITUTE(INDEX(Templates!$C$2:$C$5,INDEX(Settings!$E$2:$E$8,P455)),"[Name]",B455),"[service]",D455),"Check template / راجع القالب"))</f>
        <v/>
      </c>
      <c r="N455" s="38">
        <f>IF(OR(P455="",J455=""),"",IFERROR(SUBSTITUTE(SUBSTITUTE(INDEX(Templates!$D$2:$D$5,INDEX(Settings!$E$2:$E$8,P455)),"[Name]",B455),"[service]",D455),"Check template / راجع القالب"))</f>
        <v/>
      </c>
      <c r="O455">
        <f>IF(OR(P455="",A455=""),"",IF(J455&lt;&gt;"",J455+ROW()/100000,IF(COUNT(INDEX(Settings!$C$2:$C$8,P455))=0,"",A455+ROW()/100000)))</f>
        <v/>
      </c>
      <c r="P455">
        <f>IF(OR(A455="",G455=""),"",IFERROR(MATCH(G455,Settings!$A$2:$A$8,0),""))</f>
        <v/>
      </c>
    </row>
    <row r="456">
      <c r="A456" s="30" t="n"/>
      <c r="B456" s="31" t="n"/>
      <c r="C456" s="31" t="n"/>
      <c r="D456" s="31" t="n"/>
      <c r="E456" s="31" t="n"/>
      <c r="F456" s="32" t="n"/>
      <c r="G456" s="31" t="n"/>
      <c r="H456" s="30" t="n"/>
      <c r="I456" s="33">
        <f>IF(A456="","",MAX(0,TODAY()-A456))</f>
        <v/>
      </c>
      <c r="J456" s="34">
        <f>IF(OR(P456="",A456=""),"",IF(COUNT(INDEX(Settings!$C$2:$C$8,P456))=0,"",IF(AND(INDEX(Settings!$D$2:$D$8,P456)="H",H456=""),"",IF(INDEX(Settings!$D$2:$D$8,P456)="A",A456,IF(INDEX(Settings!$D$2:$D$8,P456)="HA",IF(H456="",A456,H456),H456))+INDEX(Settings!$C$2:$C$8,P456))))</f>
        <v/>
      </c>
      <c r="K456" s="35">
        <f>IF(A456="",IF(B456&lt;&gt;"","Add date / أدخل تاريخ الاستفسار",""),IF(G456="","Set status / اختر الحالة",IF(P456="","Check status / راجع الحالة",IF(COUNT(INDEX(Settings!$C$2:$C$8,P456))=0,"Closed / مغلق",IF(AND(INDEX(Settings!$D$2:$D$8,P456)="H",H456=""),"Add last follow-up date / أدخل تاريخ آخر متابعة",IF(J456&lt;TODAY(),"OVERDUE / متأخر",IF(J456=TODAY(),"DUE TODAY / مستحق اليوم","Upcoming / قادم")))))))</f>
        <v/>
      </c>
      <c r="L456" s="36">
        <f>IF(P456="","",INDEX(Settings!$B$2:$B$8,P456))</f>
        <v/>
      </c>
      <c r="M456" s="37">
        <f>IF(OR(P456="",J456=""),"",IFERROR(SUBSTITUTE(SUBSTITUTE(INDEX(Templates!$C$2:$C$5,INDEX(Settings!$E$2:$E$8,P456)),"[Name]",B456),"[service]",D456),"Check template / راجع القالب"))</f>
        <v/>
      </c>
      <c r="N456" s="38">
        <f>IF(OR(P456="",J456=""),"",IFERROR(SUBSTITUTE(SUBSTITUTE(INDEX(Templates!$D$2:$D$5,INDEX(Settings!$E$2:$E$8,P456)),"[Name]",B456),"[service]",D456),"Check template / راجع القالب"))</f>
        <v/>
      </c>
      <c r="O456">
        <f>IF(OR(P456="",A456=""),"",IF(J456&lt;&gt;"",J456+ROW()/100000,IF(COUNT(INDEX(Settings!$C$2:$C$8,P456))=0,"",A456+ROW()/100000)))</f>
        <v/>
      </c>
      <c r="P456">
        <f>IF(OR(A456="",G456=""),"",IFERROR(MATCH(G456,Settings!$A$2:$A$8,0),""))</f>
        <v/>
      </c>
    </row>
    <row r="457">
      <c r="A457" s="30" t="n"/>
      <c r="B457" s="31" t="n"/>
      <c r="C457" s="31" t="n"/>
      <c r="D457" s="31" t="n"/>
      <c r="E457" s="31" t="n"/>
      <c r="F457" s="32" t="n"/>
      <c r="G457" s="31" t="n"/>
      <c r="H457" s="30" t="n"/>
      <c r="I457" s="33">
        <f>IF(A457="","",MAX(0,TODAY()-A457))</f>
        <v/>
      </c>
      <c r="J457" s="34">
        <f>IF(OR(P457="",A457=""),"",IF(COUNT(INDEX(Settings!$C$2:$C$8,P457))=0,"",IF(AND(INDEX(Settings!$D$2:$D$8,P457)="H",H457=""),"",IF(INDEX(Settings!$D$2:$D$8,P457)="A",A457,IF(INDEX(Settings!$D$2:$D$8,P457)="HA",IF(H457="",A457,H457),H457))+INDEX(Settings!$C$2:$C$8,P457))))</f>
        <v/>
      </c>
      <c r="K457" s="35">
        <f>IF(A457="",IF(B457&lt;&gt;"","Add date / أدخل تاريخ الاستفسار",""),IF(G457="","Set status / اختر الحالة",IF(P457="","Check status / راجع الحالة",IF(COUNT(INDEX(Settings!$C$2:$C$8,P457))=0,"Closed / مغلق",IF(AND(INDEX(Settings!$D$2:$D$8,P457)="H",H457=""),"Add last follow-up date / أدخل تاريخ آخر متابعة",IF(J457&lt;TODAY(),"OVERDUE / متأخر",IF(J457=TODAY(),"DUE TODAY / مستحق اليوم","Upcoming / قادم")))))))</f>
        <v/>
      </c>
      <c r="L457" s="36">
        <f>IF(P457="","",INDEX(Settings!$B$2:$B$8,P457))</f>
        <v/>
      </c>
      <c r="M457" s="37">
        <f>IF(OR(P457="",J457=""),"",IFERROR(SUBSTITUTE(SUBSTITUTE(INDEX(Templates!$C$2:$C$5,INDEX(Settings!$E$2:$E$8,P457)),"[Name]",B457),"[service]",D457),"Check template / راجع القالب"))</f>
        <v/>
      </c>
      <c r="N457" s="38">
        <f>IF(OR(P457="",J457=""),"",IFERROR(SUBSTITUTE(SUBSTITUTE(INDEX(Templates!$D$2:$D$5,INDEX(Settings!$E$2:$E$8,P457)),"[Name]",B457),"[service]",D457),"Check template / راجع القالب"))</f>
        <v/>
      </c>
      <c r="O457">
        <f>IF(OR(P457="",A457=""),"",IF(J457&lt;&gt;"",J457+ROW()/100000,IF(COUNT(INDEX(Settings!$C$2:$C$8,P457))=0,"",A457+ROW()/100000)))</f>
        <v/>
      </c>
      <c r="P457">
        <f>IF(OR(A457="",G457=""),"",IFERROR(MATCH(G457,Settings!$A$2:$A$8,0),""))</f>
        <v/>
      </c>
    </row>
    <row r="458">
      <c r="A458" s="30" t="n"/>
      <c r="B458" s="31" t="n"/>
      <c r="C458" s="31" t="n"/>
      <c r="D458" s="31" t="n"/>
      <c r="E458" s="31" t="n"/>
      <c r="F458" s="32" t="n"/>
      <c r="G458" s="31" t="n"/>
      <c r="H458" s="30" t="n"/>
      <c r="I458" s="33">
        <f>IF(A458="","",MAX(0,TODAY()-A458))</f>
        <v/>
      </c>
      <c r="J458" s="34">
        <f>IF(OR(P458="",A458=""),"",IF(COUNT(INDEX(Settings!$C$2:$C$8,P458))=0,"",IF(AND(INDEX(Settings!$D$2:$D$8,P458)="H",H458=""),"",IF(INDEX(Settings!$D$2:$D$8,P458)="A",A458,IF(INDEX(Settings!$D$2:$D$8,P458)="HA",IF(H458="",A458,H458),H458))+INDEX(Settings!$C$2:$C$8,P458))))</f>
        <v/>
      </c>
      <c r="K458" s="35">
        <f>IF(A458="",IF(B458&lt;&gt;"","Add date / أدخل تاريخ الاستفسار",""),IF(G458="","Set status / اختر الحالة",IF(P458="","Check status / راجع الحالة",IF(COUNT(INDEX(Settings!$C$2:$C$8,P458))=0,"Closed / مغلق",IF(AND(INDEX(Settings!$D$2:$D$8,P458)="H",H458=""),"Add last follow-up date / أدخل تاريخ آخر متابعة",IF(J458&lt;TODAY(),"OVERDUE / متأخر",IF(J458=TODAY(),"DUE TODAY / مستحق اليوم","Upcoming / قادم")))))))</f>
        <v/>
      </c>
      <c r="L458" s="36">
        <f>IF(P458="","",INDEX(Settings!$B$2:$B$8,P458))</f>
        <v/>
      </c>
      <c r="M458" s="37">
        <f>IF(OR(P458="",J458=""),"",IFERROR(SUBSTITUTE(SUBSTITUTE(INDEX(Templates!$C$2:$C$5,INDEX(Settings!$E$2:$E$8,P458)),"[Name]",B458),"[service]",D458),"Check template / راجع القالب"))</f>
        <v/>
      </c>
      <c r="N458" s="38">
        <f>IF(OR(P458="",J458=""),"",IFERROR(SUBSTITUTE(SUBSTITUTE(INDEX(Templates!$D$2:$D$5,INDEX(Settings!$E$2:$E$8,P458)),"[Name]",B458),"[service]",D458),"Check template / راجع القالب"))</f>
        <v/>
      </c>
      <c r="O458">
        <f>IF(OR(P458="",A458=""),"",IF(J458&lt;&gt;"",J458+ROW()/100000,IF(COUNT(INDEX(Settings!$C$2:$C$8,P458))=0,"",A458+ROW()/100000)))</f>
        <v/>
      </c>
      <c r="P458">
        <f>IF(OR(A458="",G458=""),"",IFERROR(MATCH(G458,Settings!$A$2:$A$8,0),""))</f>
        <v/>
      </c>
    </row>
    <row r="459">
      <c r="A459" s="30" t="n"/>
      <c r="B459" s="31" t="n"/>
      <c r="C459" s="31" t="n"/>
      <c r="D459" s="31" t="n"/>
      <c r="E459" s="31" t="n"/>
      <c r="F459" s="32" t="n"/>
      <c r="G459" s="31" t="n"/>
      <c r="H459" s="30" t="n"/>
      <c r="I459" s="33">
        <f>IF(A459="","",MAX(0,TODAY()-A459))</f>
        <v/>
      </c>
      <c r="J459" s="34">
        <f>IF(OR(P459="",A459=""),"",IF(COUNT(INDEX(Settings!$C$2:$C$8,P459))=0,"",IF(AND(INDEX(Settings!$D$2:$D$8,P459)="H",H459=""),"",IF(INDEX(Settings!$D$2:$D$8,P459)="A",A459,IF(INDEX(Settings!$D$2:$D$8,P459)="HA",IF(H459="",A459,H459),H459))+INDEX(Settings!$C$2:$C$8,P459))))</f>
        <v/>
      </c>
      <c r="K459" s="35">
        <f>IF(A459="",IF(B459&lt;&gt;"","Add date / أدخل تاريخ الاستفسار",""),IF(G459="","Set status / اختر الحالة",IF(P459="","Check status / راجع الحالة",IF(COUNT(INDEX(Settings!$C$2:$C$8,P459))=0,"Closed / مغلق",IF(AND(INDEX(Settings!$D$2:$D$8,P459)="H",H459=""),"Add last follow-up date / أدخل تاريخ آخر متابعة",IF(J459&lt;TODAY(),"OVERDUE / متأخر",IF(J459=TODAY(),"DUE TODAY / مستحق اليوم","Upcoming / قادم")))))))</f>
        <v/>
      </c>
      <c r="L459" s="36">
        <f>IF(P459="","",INDEX(Settings!$B$2:$B$8,P459))</f>
        <v/>
      </c>
      <c r="M459" s="37">
        <f>IF(OR(P459="",J459=""),"",IFERROR(SUBSTITUTE(SUBSTITUTE(INDEX(Templates!$C$2:$C$5,INDEX(Settings!$E$2:$E$8,P459)),"[Name]",B459),"[service]",D459),"Check template / راجع القالب"))</f>
        <v/>
      </c>
      <c r="N459" s="38">
        <f>IF(OR(P459="",J459=""),"",IFERROR(SUBSTITUTE(SUBSTITUTE(INDEX(Templates!$D$2:$D$5,INDEX(Settings!$E$2:$E$8,P459)),"[Name]",B459),"[service]",D459),"Check template / راجع القالب"))</f>
        <v/>
      </c>
      <c r="O459">
        <f>IF(OR(P459="",A459=""),"",IF(J459&lt;&gt;"",J459+ROW()/100000,IF(COUNT(INDEX(Settings!$C$2:$C$8,P459))=0,"",A459+ROW()/100000)))</f>
        <v/>
      </c>
      <c r="P459">
        <f>IF(OR(A459="",G459=""),"",IFERROR(MATCH(G459,Settings!$A$2:$A$8,0),""))</f>
        <v/>
      </c>
    </row>
    <row r="460">
      <c r="A460" s="30" t="n"/>
      <c r="B460" s="31" t="n"/>
      <c r="C460" s="31" t="n"/>
      <c r="D460" s="31" t="n"/>
      <c r="E460" s="31" t="n"/>
      <c r="F460" s="32" t="n"/>
      <c r="G460" s="31" t="n"/>
      <c r="H460" s="30" t="n"/>
      <c r="I460" s="33">
        <f>IF(A460="","",MAX(0,TODAY()-A460))</f>
        <v/>
      </c>
      <c r="J460" s="34">
        <f>IF(OR(P460="",A460=""),"",IF(COUNT(INDEX(Settings!$C$2:$C$8,P460))=0,"",IF(AND(INDEX(Settings!$D$2:$D$8,P460)="H",H460=""),"",IF(INDEX(Settings!$D$2:$D$8,P460)="A",A460,IF(INDEX(Settings!$D$2:$D$8,P460)="HA",IF(H460="",A460,H460),H460))+INDEX(Settings!$C$2:$C$8,P460))))</f>
        <v/>
      </c>
      <c r="K460" s="35">
        <f>IF(A460="",IF(B460&lt;&gt;"","Add date / أدخل تاريخ الاستفسار",""),IF(G460="","Set status / اختر الحالة",IF(P460="","Check status / راجع الحالة",IF(COUNT(INDEX(Settings!$C$2:$C$8,P460))=0,"Closed / مغلق",IF(AND(INDEX(Settings!$D$2:$D$8,P460)="H",H460=""),"Add last follow-up date / أدخل تاريخ آخر متابعة",IF(J460&lt;TODAY(),"OVERDUE / متأخر",IF(J460=TODAY(),"DUE TODAY / مستحق اليوم","Upcoming / قادم")))))))</f>
        <v/>
      </c>
      <c r="L460" s="36">
        <f>IF(P460="","",INDEX(Settings!$B$2:$B$8,P460))</f>
        <v/>
      </c>
      <c r="M460" s="37">
        <f>IF(OR(P460="",J460=""),"",IFERROR(SUBSTITUTE(SUBSTITUTE(INDEX(Templates!$C$2:$C$5,INDEX(Settings!$E$2:$E$8,P460)),"[Name]",B460),"[service]",D460),"Check template / راجع القالب"))</f>
        <v/>
      </c>
      <c r="N460" s="38">
        <f>IF(OR(P460="",J460=""),"",IFERROR(SUBSTITUTE(SUBSTITUTE(INDEX(Templates!$D$2:$D$5,INDEX(Settings!$E$2:$E$8,P460)),"[Name]",B460),"[service]",D460),"Check template / راجع القالب"))</f>
        <v/>
      </c>
      <c r="O460">
        <f>IF(OR(P460="",A460=""),"",IF(J460&lt;&gt;"",J460+ROW()/100000,IF(COUNT(INDEX(Settings!$C$2:$C$8,P460))=0,"",A460+ROW()/100000)))</f>
        <v/>
      </c>
      <c r="P460">
        <f>IF(OR(A460="",G460=""),"",IFERROR(MATCH(G460,Settings!$A$2:$A$8,0),""))</f>
        <v/>
      </c>
    </row>
    <row r="461">
      <c r="A461" s="30" t="n"/>
      <c r="B461" s="31" t="n"/>
      <c r="C461" s="31" t="n"/>
      <c r="D461" s="31" t="n"/>
      <c r="E461" s="31" t="n"/>
      <c r="F461" s="32" t="n"/>
      <c r="G461" s="31" t="n"/>
      <c r="H461" s="30" t="n"/>
      <c r="I461" s="33">
        <f>IF(A461="","",MAX(0,TODAY()-A461))</f>
        <v/>
      </c>
      <c r="J461" s="34">
        <f>IF(OR(P461="",A461=""),"",IF(COUNT(INDEX(Settings!$C$2:$C$8,P461))=0,"",IF(AND(INDEX(Settings!$D$2:$D$8,P461)="H",H461=""),"",IF(INDEX(Settings!$D$2:$D$8,P461)="A",A461,IF(INDEX(Settings!$D$2:$D$8,P461)="HA",IF(H461="",A461,H461),H461))+INDEX(Settings!$C$2:$C$8,P461))))</f>
        <v/>
      </c>
      <c r="K461" s="35">
        <f>IF(A461="",IF(B461&lt;&gt;"","Add date / أدخل تاريخ الاستفسار",""),IF(G461="","Set status / اختر الحالة",IF(P461="","Check status / راجع الحالة",IF(COUNT(INDEX(Settings!$C$2:$C$8,P461))=0,"Closed / مغلق",IF(AND(INDEX(Settings!$D$2:$D$8,P461)="H",H461=""),"Add last follow-up date / أدخل تاريخ آخر متابعة",IF(J461&lt;TODAY(),"OVERDUE / متأخر",IF(J461=TODAY(),"DUE TODAY / مستحق اليوم","Upcoming / قادم")))))))</f>
        <v/>
      </c>
      <c r="L461" s="36">
        <f>IF(P461="","",INDEX(Settings!$B$2:$B$8,P461))</f>
        <v/>
      </c>
      <c r="M461" s="37">
        <f>IF(OR(P461="",J461=""),"",IFERROR(SUBSTITUTE(SUBSTITUTE(INDEX(Templates!$C$2:$C$5,INDEX(Settings!$E$2:$E$8,P461)),"[Name]",B461),"[service]",D461),"Check template / راجع القالب"))</f>
        <v/>
      </c>
      <c r="N461" s="38">
        <f>IF(OR(P461="",J461=""),"",IFERROR(SUBSTITUTE(SUBSTITUTE(INDEX(Templates!$D$2:$D$5,INDEX(Settings!$E$2:$E$8,P461)),"[Name]",B461),"[service]",D461),"Check template / راجع القالب"))</f>
        <v/>
      </c>
      <c r="O461">
        <f>IF(OR(P461="",A461=""),"",IF(J461&lt;&gt;"",J461+ROW()/100000,IF(COUNT(INDEX(Settings!$C$2:$C$8,P461))=0,"",A461+ROW()/100000)))</f>
        <v/>
      </c>
      <c r="P461">
        <f>IF(OR(A461="",G461=""),"",IFERROR(MATCH(G461,Settings!$A$2:$A$8,0),""))</f>
        <v/>
      </c>
    </row>
    <row r="462">
      <c r="A462" s="30" t="n"/>
      <c r="B462" s="31" t="n"/>
      <c r="C462" s="31" t="n"/>
      <c r="D462" s="31" t="n"/>
      <c r="E462" s="31" t="n"/>
      <c r="F462" s="32" t="n"/>
      <c r="G462" s="31" t="n"/>
      <c r="H462" s="30" t="n"/>
      <c r="I462" s="33">
        <f>IF(A462="","",MAX(0,TODAY()-A462))</f>
        <v/>
      </c>
      <c r="J462" s="34">
        <f>IF(OR(P462="",A462=""),"",IF(COUNT(INDEX(Settings!$C$2:$C$8,P462))=0,"",IF(AND(INDEX(Settings!$D$2:$D$8,P462)="H",H462=""),"",IF(INDEX(Settings!$D$2:$D$8,P462)="A",A462,IF(INDEX(Settings!$D$2:$D$8,P462)="HA",IF(H462="",A462,H462),H462))+INDEX(Settings!$C$2:$C$8,P462))))</f>
        <v/>
      </c>
      <c r="K462" s="35">
        <f>IF(A462="",IF(B462&lt;&gt;"","Add date / أدخل تاريخ الاستفسار",""),IF(G462="","Set status / اختر الحالة",IF(P462="","Check status / راجع الحالة",IF(COUNT(INDEX(Settings!$C$2:$C$8,P462))=0,"Closed / مغلق",IF(AND(INDEX(Settings!$D$2:$D$8,P462)="H",H462=""),"Add last follow-up date / أدخل تاريخ آخر متابعة",IF(J462&lt;TODAY(),"OVERDUE / متأخر",IF(J462=TODAY(),"DUE TODAY / مستحق اليوم","Upcoming / قادم")))))))</f>
        <v/>
      </c>
      <c r="L462" s="36">
        <f>IF(P462="","",INDEX(Settings!$B$2:$B$8,P462))</f>
        <v/>
      </c>
      <c r="M462" s="37">
        <f>IF(OR(P462="",J462=""),"",IFERROR(SUBSTITUTE(SUBSTITUTE(INDEX(Templates!$C$2:$C$5,INDEX(Settings!$E$2:$E$8,P462)),"[Name]",B462),"[service]",D462),"Check template / راجع القالب"))</f>
        <v/>
      </c>
      <c r="N462" s="38">
        <f>IF(OR(P462="",J462=""),"",IFERROR(SUBSTITUTE(SUBSTITUTE(INDEX(Templates!$D$2:$D$5,INDEX(Settings!$E$2:$E$8,P462)),"[Name]",B462),"[service]",D462),"Check template / راجع القالب"))</f>
        <v/>
      </c>
      <c r="O462">
        <f>IF(OR(P462="",A462=""),"",IF(J462&lt;&gt;"",J462+ROW()/100000,IF(COUNT(INDEX(Settings!$C$2:$C$8,P462))=0,"",A462+ROW()/100000)))</f>
        <v/>
      </c>
      <c r="P462">
        <f>IF(OR(A462="",G462=""),"",IFERROR(MATCH(G462,Settings!$A$2:$A$8,0),""))</f>
        <v/>
      </c>
    </row>
    <row r="463">
      <c r="A463" s="30" t="n"/>
      <c r="B463" s="31" t="n"/>
      <c r="C463" s="31" t="n"/>
      <c r="D463" s="31" t="n"/>
      <c r="E463" s="31" t="n"/>
      <c r="F463" s="32" t="n"/>
      <c r="G463" s="31" t="n"/>
      <c r="H463" s="30" t="n"/>
      <c r="I463" s="33">
        <f>IF(A463="","",MAX(0,TODAY()-A463))</f>
        <v/>
      </c>
      <c r="J463" s="34">
        <f>IF(OR(P463="",A463=""),"",IF(COUNT(INDEX(Settings!$C$2:$C$8,P463))=0,"",IF(AND(INDEX(Settings!$D$2:$D$8,P463)="H",H463=""),"",IF(INDEX(Settings!$D$2:$D$8,P463)="A",A463,IF(INDEX(Settings!$D$2:$D$8,P463)="HA",IF(H463="",A463,H463),H463))+INDEX(Settings!$C$2:$C$8,P463))))</f>
        <v/>
      </c>
      <c r="K463" s="35">
        <f>IF(A463="",IF(B463&lt;&gt;"","Add date / أدخل تاريخ الاستفسار",""),IF(G463="","Set status / اختر الحالة",IF(P463="","Check status / راجع الحالة",IF(COUNT(INDEX(Settings!$C$2:$C$8,P463))=0,"Closed / مغلق",IF(AND(INDEX(Settings!$D$2:$D$8,P463)="H",H463=""),"Add last follow-up date / أدخل تاريخ آخر متابعة",IF(J463&lt;TODAY(),"OVERDUE / متأخر",IF(J463=TODAY(),"DUE TODAY / مستحق اليوم","Upcoming / قادم")))))))</f>
        <v/>
      </c>
      <c r="L463" s="36">
        <f>IF(P463="","",INDEX(Settings!$B$2:$B$8,P463))</f>
        <v/>
      </c>
      <c r="M463" s="37">
        <f>IF(OR(P463="",J463=""),"",IFERROR(SUBSTITUTE(SUBSTITUTE(INDEX(Templates!$C$2:$C$5,INDEX(Settings!$E$2:$E$8,P463)),"[Name]",B463),"[service]",D463),"Check template / راجع القالب"))</f>
        <v/>
      </c>
      <c r="N463" s="38">
        <f>IF(OR(P463="",J463=""),"",IFERROR(SUBSTITUTE(SUBSTITUTE(INDEX(Templates!$D$2:$D$5,INDEX(Settings!$E$2:$E$8,P463)),"[Name]",B463),"[service]",D463),"Check template / راجع القالب"))</f>
        <v/>
      </c>
      <c r="O463">
        <f>IF(OR(P463="",A463=""),"",IF(J463&lt;&gt;"",J463+ROW()/100000,IF(COUNT(INDEX(Settings!$C$2:$C$8,P463))=0,"",A463+ROW()/100000)))</f>
        <v/>
      </c>
      <c r="P463">
        <f>IF(OR(A463="",G463=""),"",IFERROR(MATCH(G463,Settings!$A$2:$A$8,0),""))</f>
        <v/>
      </c>
    </row>
    <row r="464">
      <c r="A464" s="30" t="n"/>
      <c r="B464" s="31" t="n"/>
      <c r="C464" s="31" t="n"/>
      <c r="D464" s="31" t="n"/>
      <c r="E464" s="31" t="n"/>
      <c r="F464" s="32" t="n"/>
      <c r="G464" s="31" t="n"/>
      <c r="H464" s="30" t="n"/>
      <c r="I464" s="33">
        <f>IF(A464="","",MAX(0,TODAY()-A464))</f>
        <v/>
      </c>
      <c r="J464" s="34">
        <f>IF(OR(P464="",A464=""),"",IF(COUNT(INDEX(Settings!$C$2:$C$8,P464))=0,"",IF(AND(INDEX(Settings!$D$2:$D$8,P464)="H",H464=""),"",IF(INDEX(Settings!$D$2:$D$8,P464)="A",A464,IF(INDEX(Settings!$D$2:$D$8,P464)="HA",IF(H464="",A464,H464),H464))+INDEX(Settings!$C$2:$C$8,P464))))</f>
        <v/>
      </c>
      <c r="K464" s="35">
        <f>IF(A464="",IF(B464&lt;&gt;"","Add date / أدخل تاريخ الاستفسار",""),IF(G464="","Set status / اختر الحالة",IF(P464="","Check status / راجع الحالة",IF(COUNT(INDEX(Settings!$C$2:$C$8,P464))=0,"Closed / مغلق",IF(AND(INDEX(Settings!$D$2:$D$8,P464)="H",H464=""),"Add last follow-up date / أدخل تاريخ آخر متابعة",IF(J464&lt;TODAY(),"OVERDUE / متأخر",IF(J464=TODAY(),"DUE TODAY / مستحق اليوم","Upcoming / قادم")))))))</f>
        <v/>
      </c>
      <c r="L464" s="36">
        <f>IF(P464="","",INDEX(Settings!$B$2:$B$8,P464))</f>
        <v/>
      </c>
      <c r="M464" s="37">
        <f>IF(OR(P464="",J464=""),"",IFERROR(SUBSTITUTE(SUBSTITUTE(INDEX(Templates!$C$2:$C$5,INDEX(Settings!$E$2:$E$8,P464)),"[Name]",B464),"[service]",D464),"Check template / راجع القالب"))</f>
        <v/>
      </c>
      <c r="N464" s="38">
        <f>IF(OR(P464="",J464=""),"",IFERROR(SUBSTITUTE(SUBSTITUTE(INDEX(Templates!$D$2:$D$5,INDEX(Settings!$E$2:$E$8,P464)),"[Name]",B464),"[service]",D464),"Check template / راجع القالب"))</f>
        <v/>
      </c>
      <c r="O464">
        <f>IF(OR(P464="",A464=""),"",IF(J464&lt;&gt;"",J464+ROW()/100000,IF(COUNT(INDEX(Settings!$C$2:$C$8,P464))=0,"",A464+ROW()/100000)))</f>
        <v/>
      </c>
      <c r="P464">
        <f>IF(OR(A464="",G464=""),"",IFERROR(MATCH(G464,Settings!$A$2:$A$8,0),""))</f>
        <v/>
      </c>
    </row>
    <row r="465">
      <c r="A465" s="30" t="n"/>
      <c r="B465" s="31" t="n"/>
      <c r="C465" s="31" t="n"/>
      <c r="D465" s="31" t="n"/>
      <c r="E465" s="31" t="n"/>
      <c r="F465" s="32" t="n"/>
      <c r="G465" s="31" t="n"/>
      <c r="H465" s="30" t="n"/>
      <c r="I465" s="33">
        <f>IF(A465="","",MAX(0,TODAY()-A465))</f>
        <v/>
      </c>
      <c r="J465" s="34">
        <f>IF(OR(P465="",A465=""),"",IF(COUNT(INDEX(Settings!$C$2:$C$8,P465))=0,"",IF(AND(INDEX(Settings!$D$2:$D$8,P465)="H",H465=""),"",IF(INDEX(Settings!$D$2:$D$8,P465)="A",A465,IF(INDEX(Settings!$D$2:$D$8,P465)="HA",IF(H465="",A465,H465),H465))+INDEX(Settings!$C$2:$C$8,P465))))</f>
        <v/>
      </c>
      <c r="K465" s="35">
        <f>IF(A465="",IF(B465&lt;&gt;"","Add date / أدخل تاريخ الاستفسار",""),IF(G465="","Set status / اختر الحالة",IF(P465="","Check status / راجع الحالة",IF(COUNT(INDEX(Settings!$C$2:$C$8,P465))=0,"Closed / مغلق",IF(AND(INDEX(Settings!$D$2:$D$8,P465)="H",H465=""),"Add last follow-up date / أدخل تاريخ آخر متابعة",IF(J465&lt;TODAY(),"OVERDUE / متأخر",IF(J465=TODAY(),"DUE TODAY / مستحق اليوم","Upcoming / قادم")))))))</f>
        <v/>
      </c>
      <c r="L465" s="36">
        <f>IF(P465="","",INDEX(Settings!$B$2:$B$8,P465))</f>
        <v/>
      </c>
      <c r="M465" s="37">
        <f>IF(OR(P465="",J465=""),"",IFERROR(SUBSTITUTE(SUBSTITUTE(INDEX(Templates!$C$2:$C$5,INDEX(Settings!$E$2:$E$8,P465)),"[Name]",B465),"[service]",D465),"Check template / راجع القالب"))</f>
        <v/>
      </c>
      <c r="N465" s="38">
        <f>IF(OR(P465="",J465=""),"",IFERROR(SUBSTITUTE(SUBSTITUTE(INDEX(Templates!$D$2:$D$5,INDEX(Settings!$E$2:$E$8,P465)),"[Name]",B465),"[service]",D465),"Check template / راجع القالب"))</f>
        <v/>
      </c>
      <c r="O465">
        <f>IF(OR(P465="",A465=""),"",IF(J465&lt;&gt;"",J465+ROW()/100000,IF(COUNT(INDEX(Settings!$C$2:$C$8,P465))=0,"",A465+ROW()/100000)))</f>
        <v/>
      </c>
      <c r="P465">
        <f>IF(OR(A465="",G465=""),"",IFERROR(MATCH(G465,Settings!$A$2:$A$8,0),""))</f>
        <v/>
      </c>
    </row>
    <row r="466">
      <c r="A466" s="30" t="n"/>
      <c r="B466" s="31" t="n"/>
      <c r="C466" s="31" t="n"/>
      <c r="D466" s="31" t="n"/>
      <c r="E466" s="31" t="n"/>
      <c r="F466" s="32" t="n"/>
      <c r="G466" s="31" t="n"/>
      <c r="H466" s="30" t="n"/>
      <c r="I466" s="33">
        <f>IF(A466="","",MAX(0,TODAY()-A466))</f>
        <v/>
      </c>
      <c r="J466" s="34">
        <f>IF(OR(P466="",A466=""),"",IF(COUNT(INDEX(Settings!$C$2:$C$8,P466))=0,"",IF(AND(INDEX(Settings!$D$2:$D$8,P466)="H",H466=""),"",IF(INDEX(Settings!$D$2:$D$8,P466)="A",A466,IF(INDEX(Settings!$D$2:$D$8,P466)="HA",IF(H466="",A466,H466),H466))+INDEX(Settings!$C$2:$C$8,P466))))</f>
        <v/>
      </c>
      <c r="K466" s="35">
        <f>IF(A466="",IF(B466&lt;&gt;"","Add date / أدخل تاريخ الاستفسار",""),IF(G466="","Set status / اختر الحالة",IF(P466="","Check status / راجع الحالة",IF(COUNT(INDEX(Settings!$C$2:$C$8,P466))=0,"Closed / مغلق",IF(AND(INDEX(Settings!$D$2:$D$8,P466)="H",H466=""),"Add last follow-up date / أدخل تاريخ آخر متابعة",IF(J466&lt;TODAY(),"OVERDUE / متأخر",IF(J466=TODAY(),"DUE TODAY / مستحق اليوم","Upcoming / قادم")))))))</f>
        <v/>
      </c>
      <c r="L466" s="36">
        <f>IF(P466="","",INDEX(Settings!$B$2:$B$8,P466))</f>
        <v/>
      </c>
      <c r="M466" s="37">
        <f>IF(OR(P466="",J466=""),"",IFERROR(SUBSTITUTE(SUBSTITUTE(INDEX(Templates!$C$2:$C$5,INDEX(Settings!$E$2:$E$8,P466)),"[Name]",B466),"[service]",D466),"Check template / راجع القالب"))</f>
        <v/>
      </c>
      <c r="N466" s="38">
        <f>IF(OR(P466="",J466=""),"",IFERROR(SUBSTITUTE(SUBSTITUTE(INDEX(Templates!$D$2:$D$5,INDEX(Settings!$E$2:$E$8,P466)),"[Name]",B466),"[service]",D466),"Check template / راجع القالب"))</f>
        <v/>
      </c>
      <c r="O466">
        <f>IF(OR(P466="",A466=""),"",IF(J466&lt;&gt;"",J466+ROW()/100000,IF(COUNT(INDEX(Settings!$C$2:$C$8,P466))=0,"",A466+ROW()/100000)))</f>
        <v/>
      </c>
      <c r="P466">
        <f>IF(OR(A466="",G466=""),"",IFERROR(MATCH(G466,Settings!$A$2:$A$8,0),""))</f>
        <v/>
      </c>
    </row>
    <row r="467">
      <c r="A467" s="30" t="n"/>
      <c r="B467" s="31" t="n"/>
      <c r="C467" s="31" t="n"/>
      <c r="D467" s="31" t="n"/>
      <c r="E467" s="31" t="n"/>
      <c r="F467" s="32" t="n"/>
      <c r="G467" s="31" t="n"/>
      <c r="H467" s="30" t="n"/>
      <c r="I467" s="33">
        <f>IF(A467="","",MAX(0,TODAY()-A467))</f>
        <v/>
      </c>
      <c r="J467" s="34">
        <f>IF(OR(P467="",A467=""),"",IF(COUNT(INDEX(Settings!$C$2:$C$8,P467))=0,"",IF(AND(INDEX(Settings!$D$2:$D$8,P467)="H",H467=""),"",IF(INDEX(Settings!$D$2:$D$8,P467)="A",A467,IF(INDEX(Settings!$D$2:$D$8,P467)="HA",IF(H467="",A467,H467),H467))+INDEX(Settings!$C$2:$C$8,P467))))</f>
        <v/>
      </c>
      <c r="K467" s="35">
        <f>IF(A467="",IF(B467&lt;&gt;"","Add date / أدخل تاريخ الاستفسار",""),IF(G467="","Set status / اختر الحالة",IF(P467="","Check status / راجع الحالة",IF(COUNT(INDEX(Settings!$C$2:$C$8,P467))=0,"Closed / مغلق",IF(AND(INDEX(Settings!$D$2:$D$8,P467)="H",H467=""),"Add last follow-up date / أدخل تاريخ آخر متابعة",IF(J467&lt;TODAY(),"OVERDUE / متأخر",IF(J467=TODAY(),"DUE TODAY / مستحق اليوم","Upcoming / قادم")))))))</f>
        <v/>
      </c>
      <c r="L467" s="36">
        <f>IF(P467="","",INDEX(Settings!$B$2:$B$8,P467))</f>
        <v/>
      </c>
      <c r="M467" s="37">
        <f>IF(OR(P467="",J467=""),"",IFERROR(SUBSTITUTE(SUBSTITUTE(INDEX(Templates!$C$2:$C$5,INDEX(Settings!$E$2:$E$8,P467)),"[Name]",B467),"[service]",D467),"Check template / راجع القالب"))</f>
        <v/>
      </c>
      <c r="N467" s="38">
        <f>IF(OR(P467="",J467=""),"",IFERROR(SUBSTITUTE(SUBSTITUTE(INDEX(Templates!$D$2:$D$5,INDEX(Settings!$E$2:$E$8,P467)),"[Name]",B467),"[service]",D467),"Check template / راجع القالب"))</f>
        <v/>
      </c>
      <c r="O467">
        <f>IF(OR(P467="",A467=""),"",IF(J467&lt;&gt;"",J467+ROW()/100000,IF(COUNT(INDEX(Settings!$C$2:$C$8,P467))=0,"",A467+ROW()/100000)))</f>
        <v/>
      </c>
      <c r="P467">
        <f>IF(OR(A467="",G467=""),"",IFERROR(MATCH(G467,Settings!$A$2:$A$8,0),""))</f>
        <v/>
      </c>
    </row>
    <row r="468">
      <c r="A468" s="30" t="n"/>
      <c r="B468" s="31" t="n"/>
      <c r="C468" s="31" t="n"/>
      <c r="D468" s="31" t="n"/>
      <c r="E468" s="31" t="n"/>
      <c r="F468" s="32" t="n"/>
      <c r="G468" s="31" t="n"/>
      <c r="H468" s="30" t="n"/>
      <c r="I468" s="33">
        <f>IF(A468="","",MAX(0,TODAY()-A468))</f>
        <v/>
      </c>
      <c r="J468" s="34">
        <f>IF(OR(P468="",A468=""),"",IF(COUNT(INDEX(Settings!$C$2:$C$8,P468))=0,"",IF(AND(INDEX(Settings!$D$2:$D$8,P468)="H",H468=""),"",IF(INDEX(Settings!$D$2:$D$8,P468)="A",A468,IF(INDEX(Settings!$D$2:$D$8,P468)="HA",IF(H468="",A468,H468),H468))+INDEX(Settings!$C$2:$C$8,P468))))</f>
        <v/>
      </c>
      <c r="K468" s="35">
        <f>IF(A468="",IF(B468&lt;&gt;"","Add date / أدخل تاريخ الاستفسار",""),IF(G468="","Set status / اختر الحالة",IF(P468="","Check status / راجع الحالة",IF(COUNT(INDEX(Settings!$C$2:$C$8,P468))=0,"Closed / مغلق",IF(AND(INDEX(Settings!$D$2:$D$8,P468)="H",H468=""),"Add last follow-up date / أدخل تاريخ آخر متابعة",IF(J468&lt;TODAY(),"OVERDUE / متأخر",IF(J468=TODAY(),"DUE TODAY / مستحق اليوم","Upcoming / قادم")))))))</f>
        <v/>
      </c>
      <c r="L468" s="36">
        <f>IF(P468="","",INDEX(Settings!$B$2:$B$8,P468))</f>
        <v/>
      </c>
      <c r="M468" s="37">
        <f>IF(OR(P468="",J468=""),"",IFERROR(SUBSTITUTE(SUBSTITUTE(INDEX(Templates!$C$2:$C$5,INDEX(Settings!$E$2:$E$8,P468)),"[Name]",B468),"[service]",D468),"Check template / راجع القالب"))</f>
        <v/>
      </c>
      <c r="N468" s="38">
        <f>IF(OR(P468="",J468=""),"",IFERROR(SUBSTITUTE(SUBSTITUTE(INDEX(Templates!$D$2:$D$5,INDEX(Settings!$E$2:$E$8,P468)),"[Name]",B468),"[service]",D468),"Check template / راجع القالب"))</f>
        <v/>
      </c>
      <c r="O468">
        <f>IF(OR(P468="",A468=""),"",IF(J468&lt;&gt;"",J468+ROW()/100000,IF(COUNT(INDEX(Settings!$C$2:$C$8,P468))=0,"",A468+ROW()/100000)))</f>
        <v/>
      </c>
      <c r="P468">
        <f>IF(OR(A468="",G468=""),"",IFERROR(MATCH(G468,Settings!$A$2:$A$8,0),""))</f>
        <v/>
      </c>
    </row>
    <row r="469">
      <c r="A469" s="30" t="n"/>
      <c r="B469" s="31" t="n"/>
      <c r="C469" s="31" t="n"/>
      <c r="D469" s="31" t="n"/>
      <c r="E469" s="31" t="n"/>
      <c r="F469" s="32" t="n"/>
      <c r="G469" s="31" t="n"/>
      <c r="H469" s="30" t="n"/>
      <c r="I469" s="33">
        <f>IF(A469="","",MAX(0,TODAY()-A469))</f>
        <v/>
      </c>
      <c r="J469" s="34">
        <f>IF(OR(P469="",A469=""),"",IF(COUNT(INDEX(Settings!$C$2:$C$8,P469))=0,"",IF(AND(INDEX(Settings!$D$2:$D$8,P469)="H",H469=""),"",IF(INDEX(Settings!$D$2:$D$8,P469)="A",A469,IF(INDEX(Settings!$D$2:$D$8,P469)="HA",IF(H469="",A469,H469),H469))+INDEX(Settings!$C$2:$C$8,P469))))</f>
        <v/>
      </c>
      <c r="K469" s="35">
        <f>IF(A469="",IF(B469&lt;&gt;"","Add date / أدخل تاريخ الاستفسار",""),IF(G469="","Set status / اختر الحالة",IF(P469="","Check status / راجع الحالة",IF(COUNT(INDEX(Settings!$C$2:$C$8,P469))=0,"Closed / مغلق",IF(AND(INDEX(Settings!$D$2:$D$8,P469)="H",H469=""),"Add last follow-up date / أدخل تاريخ آخر متابعة",IF(J469&lt;TODAY(),"OVERDUE / متأخر",IF(J469=TODAY(),"DUE TODAY / مستحق اليوم","Upcoming / قادم")))))))</f>
        <v/>
      </c>
      <c r="L469" s="36">
        <f>IF(P469="","",INDEX(Settings!$B$2:$B$8,P469))</f>
        <v/>
      </c>
      <c r="M469" s="37">
        <f>IF(OR(P469="",J469=""),"",IFERROR(SUBSTITUTE(SUBSTITUTE(INDEX(Templates!$C$2:$C$5,INDEX(Settings!$E$2:$E$8,P469)),"[Name]",B469),"[service]",D469),"Check template / راجع القالب"))</f>
        <v/>
      </c>
      <c r="N469" s="38">
        <f>IF(OR(P469="",J469=""),"",IFERROR(SUBSTITUTE(SUBSTITUTE(INDEX(Templates!$D$2:$D$5,INDEX(Settings!$E$2:$E$8,P469)),"[Name]",B469),"[service]",D469),"Check template / راجع القالب"))</f>
        <v/>
      </c>
      <c r="O469">
        <f>IF(OR(P469="",A469=""),"",IF(J469&lt;&gt;"",J469+ROW()/100000,IF(COUNT(INDEX(Settings!$C$2:$C$8,P469))=0,"",A469+ROW()/100000)))</f>
        <v/>
      </c>
      <c r="P469">
        <f>IF(OR(A469="",G469=""),"",IFERROR(MATCH(G469,Settings!$A$2:$A$8,0),""))</f>
        <v/>
      </c>
    </row>
    <row r="470">
      <c r="A470" s="30" t="n"/>
      <c r="B470" s="31" t="n"/>
      <c r="C470" s="31" t="n"/>
      <c r="D470" s="31" t="n"/>
      <c r="E470" s="31" t="n"/>
      <c r="F470" s="32" t="n"/>
      <c r="G470" s="31" t="n"/>
      <c r="H470" s="30" t="n"/>
      <c r="I470" s="33">
        <f>IF(A470="","",MAX(0,TODAY()-A470))</f>
        <v/>
      </c>
      <c r="J470" s="34">
        <f>IF(OR(P470="",A470=""),"",IF(COUNT(INDEX(Settings!$C$2:$C$8,P470))=0,"",IF(AND(INDEX(Settings!$D$2:$D$8,P470)="H",H470=""),"",IF(INDEX(Settings!$D$2:$D$8,P470)="A",A470,IF(INDEX(Settings!$D$2:$D$8,P470)="HA",IF(H470="",A470,H470),H470))+INDEX(Settings!$C$2:$C$8,P470))))</f>
        <v/>
      </c>
      <c r="K470" s="35">
        <f>IF(A470="",IF(B470&lt;&gt;"","Add date / أدخل تاريخ الاستفسار",""),IF(G470="","Set status / اختر الحالة",IF(P470="","Check status / راجع الحالة",IF(COUNT(INDEX(Settings!$C$2:$C$8,P470))=0,"Closed / مغلق",IF(AND(INDEX(Settings!$D$2:$D$8,P470)="H",H470=""),"Add last follow-up date / أدخل تاريخ آخر متابعة",IF(J470&lt;TODAY(),"OVERDUE / متأخر",IF(J470=TODAY(),"DUE TODAY / مستحق اليوم","Upcoming / قادم")))))))</f>
        <v/>
      </c>
      <c r="L470" s="36">
        <f>IF(P470="","",INDEX(Settings!$B$2:$B$8,P470))</f>
        <v/>
      </c>
      <c r="M470" s="37">
        <f>IF(OR(P470="",J470=""),"",IFERROR(SUBSTITUTE(SUBSTITUTE(INDEX(Templates!$C$2:$C$5,INDEX(Settings!$E$2:$E$8,P470)),"[Name]",B470),"[service]",D470),"Check template / راجع القالب"))</f>
        <v/>
      </c>
      <c r="N470" s="38">
        <f>IF(OR(P470="",J470=""),"",IFERROR(SUBSTITUTE(SUBSTITUTE(INDEX(Templates!$D$2:$D$5,INDEX(Settings!$E$2:$E$8,P470)),"[Name]",B470),"[service]",D470),"Check template / راجع القالب"))</f>
        <v/>
      </c>
      <c r="O470">
        <f>IF(OR(P470="",A470=""),"",IF(J470&lt;&gt;"",J470+ROW()/100000,IF(COUNT(INDEX(Settings!$C$2:$C$8,P470))=0,"",A470+ROW()/100000)))</f>
        <v/>
      </c>
      <c r="P470">
        <f>IF(OR(A470="",G470=""),"",IFERROR(MATCH(G470,Settings!$A$2:$A$8,0),""))</f>
        <v/>
      </c>
    </row>
    <row r="471">
      <c r="A471" s="30" t="n"/>
      <c r="B471" s="31" t="n"/>
      <c r="C471" s="31" t="n"/>
      <c r="D471" s="31" t="n"/>
      <c r="E471" s="31" t="n"/>
      <c r="F471" s="32" t="n"/>
      <c r="G471" s="31" t="n"/>
      <c r="H471" s="30" t="n"/>
      <c r="I471" s="33">
        <f>IF(A471="","",MAX(0,TODAY()-A471))</f>
        <v/>
      </c>
      <c r="J471" s="34">
        <f>IF(OR(P471="",A471=""),"",IF(COUNT(INDEX(Settings!$C$2:$C$8,P471))=0,"",IF(AND(INDEX(Settings!$D$2:$D$8,P471)="H",H471=""),"",IF(INDEX(Settings!$D$2:$D$8,P471)="A",A471,IF(INDEX(Settings!$D$2:$D$8,P471)="HA",IF(H471="",A471,H471),H471))+INDEX(Settings!$C$2:$C$8,P471))))</f>
        <v/>
      </c>
      <c r="K471" s="35">
        <f>IF(A471="",IF(B471&lt;&gt;"","Add date / أدخل تاريخ الاستفسار",""),IF(G471="","Set status / اختر الحالة",IF(P471="","Check status / راجع الحالة",IF(COUNT(INDEX(Settings!$C$2:$C$8,P471))=0,"Closed / مغلق",IF(AND(INDEX(Settings!$D$2:$D$8,P471)="H",H471=""),"Add last follow-up date / أدخل تاريخ آخر متابعة",IF(J471&lt;TODAY(),"OVERDUE / متأخر",IF(J471=TODAY(),"DUE TODAY / مستحق اليوم","Upcoming / قادم")))))))</f>
        <v/>
      </c>
      <c r="L471" s="36">
        <f>IF(P471="","",INDEX(Settings!$B$2:$B$8,P471))</f>
        <v/>
      </c>
      <c r="M471" s="37">
        <f>IF(OR(P471="",J471=""),"",IFERROR(SUBSTITUTE(SUBSTITUTE(INDEX(Templates!$C$2:$C$5,INDEX(Settings!$E$2:$E$8,P471)),"[Name]",B471),"[service]",D471),"Check template / راجع القالب"))</f>
        <v/>
      </c>
      <c r="N471" s="38">
        <f>IF(OR(P471="",J471=""),"",IFERROR(SUBSTITUTE(SUBSTITUTE(INDEX(Templates!$D$2:$D$5,INDEX(Settings!$E$2:$E$8,P471)),"[Name]",B471),"[service]",D471),"Check template / راجع القالب"))</f>
        <v/>
      </c>
      <c r="O471">
        <f>IF(OR(P471="",A471=""),"",IF(J471&lt;&gt;"",J471+ROW()/100000,IF(COUNT(INDEX(Settings!$C$2:$C$8,P471))=0,"",A471+ROW()/100000)))</f>
        <v/>
      </c>
      <c r="P471">
        <f>IF(OR(A471="",G471=""),"",IFERROR(MATCH(G471,Settings!$A$2:$A$8,0),""))</f>
        <v/>
      </c>
    </row>
    <row r="472">
      <c r="A472" s="30" t="n"/>
      <c r="B472" s="31" t="n"/>
      <c r="C472" s="31" t="n"/>
      <c r="D472" s="31" t="n"/>
      <c r="E472" s="31" t="n"/>
      <c r="F472" s="32" t="n"/>
      <c r="G472" s="31" t="n"/>
      <c r="H472" s="30" t="n"/>
      <c r="I472" s="33">
        <f>IF(A472="","",MAX(0,TODAY()-A472))</f>
        <v/>
      </c>
      <c r="J472" s="34">
        <f>IF(OR(P472="",A472=""),"",IF(COUNT(INDEX(Settings!$C$2:$C$8,P472))=0,"",IF(AND(INDEX(Settings!$D$2:$D$8,P472)="H",H472=""),"",IF(INDEX(Settings!$D$2:$D$8,P472)="A",A472,IF(INDEX(Settings!$D$2:$D$8,P472)="HA",IF(H472="",A472,H472),H472))+INDEX(Settings!$C$2:$C$8,P472))))</f>
        <v/>
      </c>
      <c r="K472" s="35">
        <f>IF(A472="",IF(B472&lt;&gt;"","Add date / أدخل تاريخ الاستفسار",""),IF(G472="","Set status / اختر الحالة",IF(P472="","Check status / راجع الحالة",IF(COUNT(INDEX(Settings!$C$2:$C$8,P472))=0,"Closed / مغلق",IF(AND(INDEX(Settings!$D$2:$D$8,P472)="H",H472=""),"Add last follow-up date / أدخل تاريخ آخر متابعة",IF(J472&lt;TODAY(),"OVERDUE / متأخر",IF(J472=TODAY(),"DUE TODAY / مستحق اليوم","Upcoming / قادم")))))))</f>
        <v/>
      </c>
      <c r="L472" s="36">
        <f>IF(P472="","",INDEX(Settings!$B$2:$B$8,P472))</f>
        <v/>
      </c>
      <c r="M472" s="37">
        <f>IF(OR(P472="",J472=""),"",IFERROR(SUBSTITUTE(SUBSTITUTE(INDEX(Templates!$C$2:$C$5,INDEX(Settings!$E$2:$E$8,P472)),"[Name]",B472),"[service]",D472),"Check template / راجع القالب"))</f>
        <v/>
      </c>
      <c r="N472" s="38">
        <f>IF(OR(P472="",J472=""),"",IFERROR(SUBSTITUTE(SUBSTITUTE(INDEX(Templates!$D$2:$D$5,INDEX(Settings!$E$2:$E$8,P472)),"[Name]",B472),"[service]",D472),"Check template / راجع القالب"))</f>
        <v/>
      </c>
      <c r="O472">
        <f>IF(OR(P472="",A472=""),"",IF(J472&lt;&gt;"",J472+ROW()/100000,IF(COUNT(INDEX(Settings!$C$2:$C$8,P472))=0,"",A472+ROW()/100000)))</f>
        <v/>
      </c>
      <c r="P472">
        <f>IF(OR(A472="",G472=""),"",IFERROR(MATCH(G472,Settings!$A$2:$A$8,0),""))</f>
        <v/>
      </c>
    </row>
    <row r="473">
      <c r="A473" s="30" t="n"/>
      <c r="B473" s="31" t="n"/>
      <c r="C473" s="31" t="n"/>
      <c r="D473" s="31" t="n"/>
      <c r="E473" s="31" t="n"/>
      <c r="F473" s="32" t="n"/>
      <c r="G473" s="31" t="n"/>
      <c r="H473" s="30" t="n"/>
      <c r="I473" s="33">
        <f>IF(A473="","",MAX(0,TODAY()-A473))</f>
        <v/>
      </c>
      <c r="J473" s="34">
        <f>IF(OR(P473="",A473=""),"",IF(COUNT(INDEX(Settings!$C$2:$C$8,P473))=0,"",IF(AND(INDEX(Settings!$D$2:$D$8,P473)="H",H473=""),"",IF(INDEX(Settings!$D$2:$D$8,P473)="A",A473,IF(INDEX(Settings!$D$2:$D$8,P473)="HA",IF(H473="",A473,H473),H473))+INDEX(Settings!$C$2:$C$8,P473))))</f>
        <v/>
      </c>
      <c r="K473" s="35">
        <f>IF(A473="",IF(B473&lt;&gt;"","Add date / أدخل تاريخ الاستفسار",""),IF(G473="","Set status / اختر الحالة",IF(P473="","Check status / راجع الحالة",IF(COUNT(INDEX(Settings!$C$2:$C$8,P473))=0,"Closed / مغلق",IF(AND(INDEX(Settings!$D$2:$D$8,P473)="H",H473=""),"Add last follow-up date / أدخل تاريخ آخر متابعة",IF(J473&lt;TODAY(),"OVERDUE / متأخر",IF(J473=TODAY(),"DUE TODAY / مستحق اليوم","Upcoming / قادم")))))))</f>
        <v/>
      </c>
      <c r="L473" s="36">
        <f>IF(P473="","",INDEX(Settings!$B$2:$B$8,P473))</f>
        <v/>
      </c>
      <c r="M473" s="37">
        <f>IF(OR(P473="",J473=""),"",IFERROR(SUBSTITUTE(SUBSTITUTE(INDEX(Templates!$C$2:$C$5,INDEX(Settings!$E$2:$E$8,P473)),"[Name]",B473),"[service]",D473),"Check template / راجع القالب"))</f>
        <v/>
      </c>
      <c r="N473" s="38">
        <f>IF(OR(P473="",J473=""),"",IFERROR(SUBSTITUTE(SUBSTITUTE(INDEX(Templates!$D$2:$D$5,INDEX(Settings!$E$2:$E$8,P473)),"[Name]",B473),"[service]",D473),"Check template / راجع القالب"))</f>
        <v/>
      </c>
      <c r="O473">
        <f>IF(OR(P473="",A473=""),"",IF(J473&lt;&gt;"",J473+ROW()/100000,IF(COUNT(INDEX(Settings!$C$2:$C$8,P473))=0,"",A473+ROW()/100000)))</f>
        <v/>
      </c>
      <c r="P473">
        <f>IF(OR(A473="",G473=""),"",IFERROR(MATCH(G473,Settings!$A$2:$A$8,0),""))</f>
        <v/>
      </c>
    </row>
    <row r="474">
      <c r="A474" s="30" t="n"/>
      <c r="B474" s="31" t="n"/>
      <c r="C474" s="31" t="n"/>
      <c r="D474" s="31" t="n"/>
      <c r="E474" s="31" t="n"/>
      <c r="F474" s="32" t="n"/>
      <c r="G474" s="31" t="n"/>
      <c r="H474" s="30" t="n"/>
      <c r="I474" s="33">
        <f>IF(A474="","",MAX(0,TODAY()-A474))</f>
        <v/>
      </c>
      <c r="J474" s="34">
        <f>IF(OR(P474="",A474=""),"",IF(COUNT(INDEX(Settings!$C$2:$C$8,P474))=0,"",IF(AND(INDEX(Settings!$D$2:$D$8,P474)="H",H474=""),"",IF(INDEX(Settings!$D$2:$D$8,P474)="A",A474,IF(INDEX(Settings!$D$2:$D$8,P474)="HA",IF(H474="",A474,H474),H474))+INDEX(Settings!$C$2:$C$8,P474))))</f>
        <v/>
      </c>
      <c r="K474" s="35">
        <f>IF(A474="",IF(B474&lt;&gt;"","Add date / أدخل تاريخ الاستفسار",""),IF(G474="","Set status / اختر الحالة",IF(P474="","Check status / راجع الحالة",IF(COUNT(INDEX(Settings!$C$2:$C$8,P474))=0,"Closed / مغلق",IF(AND(INDEX(Settings!$D$2:$D$8,P474)="H",H474=""),"Add last follow-up date / أدخل تاريخ آخر متابعة",IF(J474&lt;TODAY(),"OVERDUE / متأخر",IF(J474=TODAY(),"DUE TODAY / مستحق اليوم","Upcoming / قادم")))))))</f>
        <v/>
      </c>
      <c r="L474" s="36">
        <f>IF(P474="","",INDEX(Settings!$B$2:$B$8,P474))</f>
        <v/>
      </c>
      <c r="M474" s="37">
        <f>IF(OR(P474="",J474=""),"",IFERROR(SUBSTITUTE(SUBSTITUTE(INDEX(Templates!$C$2:$C$5,INDEX(Settings!$E$2:$E$8,P474)),"[Name]",B474),"[service]",D474),"Check template / راجع القالب"))</f>
        <v/>
      </c>
      <c r="N474" s="38">
        <f>IF(OR(P474="",J474=""),"",IFERROR(SUBSTITUTE(SUBSTITUTE(INDEX(Templates!$D$2:$D$5,INDEX(Settings!$E$2:$E$8,P474)),"[Name]",B474),"[service]",D474),"Check template / راجع القالب"))</f>
        <v/>
      </c>
      <c r="O474">
        <f>IF(OR(P474="",A474=""),"",IF(J474&lt;&gt;"",J474+ROW()/100000,IF(COUNT(INDEX(Settings!$C$2:$C$8,P474))=0,"",A474+ROW()/100000)))</f>
        <v/>
      </c>
      <c r="P474">
        <f>IF(OR(A474="",G474=""),"",IFERROR(MATCH(G474,Settings!$A$2:$A$8,0),""))</f>
        <v/>
      </c>
    </row>
    <row r="475">
      <c r="A475" s="30" t="n"/>
      <c r="B475" s="31" t="n"/>
      <c r="C475" s="31" t="n"/>
      <c r="D475" s="31" t="n"/>
      <c r="E475" s="31" t="n"/>
      <c r="F475" s="32" t="n"/>
      <c r="G475" s="31" t="n"/>
      <c r="H475" s="30" t="n"/>
      <c r="I475" s="33">
        <f>IF(A475="","",MAX(0,TODAY()-A475))</f>
        <v/>
      </c>
      <c r="J475" s="34">
        <f>IF(OR(P475="",A475=""),"",IF(COUNT(INDEX(Settings!$C$2:$C$8,P475))=0,"",IF(AND(INDEX(Settings!$D$2:$D$8,P475)="H",H475=""),"",IF(INDEX(Settings!$D$2:$D$8,P475)="A",A475,IF(INDEX(Settings!$D$2:$D$8,P475)="HA",IF(H475="",A475,H475),H475))+INDEX(Settings!$C$2:$C$8,P475))))</f>
        <v/>
      </c>
      <c r="K475" s="35">
        <f>IF(A475="",IF(B475&lt;&gt;"","Add date / أدخل تاريخ الاستفسار",""),IF(G475="","Set status / اختر الحالة",IF(P475="","Check status / راجع الحالة",IF(COUNT(INDEX(Settings!$C$2:$C$8,P475))=0,"Closed / مغلق",IF(AND(INDEX(Settings!$D$2:$D$8,P475)="H",H475=""),"Add last follow-up date / أدخل تاريخ آخر متابعة",IF(J475&lt;TODAY(),"OVERDUE / متأخر",IF(J475=TODAY(),"DUE TODAY / مستحق اليوم","Upcoming / قادم")))))))</f>
        <v/>
      </c>
      <c r="L475" s="36">
        <f>IF(P475="","",INDEX(Settings!$B$2:$B$8,P475))</f>
        <v/>
      </c>
      <c r="M475" s="37">
        <f>IF(OR(P475="",J475=""),"",IFERROR(SUBSTITUTE(SUBSTITUTE(INDEX(Templates!$C$2:$C$5,INDEX(Settings!$E$2:$E$8,P475)),"[Name]",B475),"[service]",D475),"Check template / راجع القالب"))</f>
        <v/>
      </c>
      <c r="N475" s="38">
        <f>IF(OR(P475="",J475=""),"",IFERROR(SUBSTITUTE(SUBSTITUTE(INDEX(Templates!$D$2:$D$5,INDEX(Settings!$E$2:$E$8,P475)),"[Name]",B475),"[service]",D475),"Check template / راجع القالب"))</f>
        <v/>
      </c>
      <c r="O475">
        <f>IF(OR(P475="",A475=""),"",IF(J475&lt;&gt;"",J475+ROW()/100000,IF(COUNT(INDEX(Settings!$C$2:$C$8,P475))=0,"",A475+ROW()/100000)))</f>
        <v/>
      </c>
      <c r="P475">
        <f>IF(OR(A475="",G475=""),"",IFERROR(MATCH(G475,Settings!$A$2:$A$8,0),""))</f>
        <v/>
      </c>
    </row>
    <row r="476">
      <c r="A476" s="30" t="n"/>
      <c r="B476" s="31" t="n"/>
      <c r="C476" s="31" t="n"/>
      <c r="D476" s="31" t="n"/>
      <c r="E476" s="31" t="n"/>
      <c r="F476" s="32" t="n"/>
      <c r="G476" s="31" t="n"/>
      <c r="H476" s="30" t="n"/>
      <c r="I476" s="33">
        <f>IF(A476="","",MAX(0,TODAY()-A476))</f>
        <v/>
      </c>
      <c r="J476" s="34">
        <f>IF(OR(P476="",A476=""),"",IF(COUNT(INDEX(Settings!$C$2:$C$8,P476))=0,"",IF(AND(INDEX(Settings!$D$2:$D$8,P476)="H",H476=""),"",IF(INDEX(Settings!$D$2:$D$8,P476)="A",A476,IF(INDEX(Settings!$D$2:$D$8,P476)="HA",IF(H476="",A476,H476),H476))+INDEX(Settings!$C$2:$C$8,P476))))</f>
        <v/>
      </c>
      <c r="K476" s="35">
        <f>IF(A476="",IF(B476&lt;&gt;"","Add date / أدخل تاريخ الاستفسار",""),IF(G476="","Set status / اختر الحالة",IF(P476="","Check status / راجع الحالة",IF(COUNT(INDEX(Settings!$C$2:$C$8,P476))=0,"Closed / مغلق",IF(AND(INDEX(Settings!$D$2:$D$8,P476)="H",H476=""),"Add last follow-up date / أدخل تاريخ آخر متابعة",IF(J476&lt;TODAY(),"OVERDUE / متأخر",IF(J476=TODAY(),"DUE TODAY / مستحق اليوم","Upcoming / قادم")))))))</f>
        <v/>
      </c>
      <c r="L476" s="36">
        <f>IF(P476="","",INDEX(Settings!$B$2:$B$8,P476))</f>
        <v/>
      </c>
      <c r="M476" s="37">
        <f>IF(OR(P476="",J476=""),"",IFERROR(SUBSTITUTE(SUBSTITUTE(INDEX(Templates!$C$2:$C$5,INDEX(Settings!$E$2:$E$8,P476)),"[Name]",B476),"[service]",D476),"Check template / راجع القالب"))</f>
        <v/>
      </c>
      <c r="N476" s="38">
        <f>IF(OR(P476="",J476=""),"",IFERROR(SUBSTITUTE(SUBSTITUTE(INDEX(Templates!$D$2:$D$5,INDEX(Settings!$E$2:$E$8,P476)),"[Name]",B476),"[service]",D476),"Check template / راجع القالب"))</f>
        <v/>
      </c>
      <c r="O476">
        <f>IF(OR(P476="",A476=""),"",IF(J476&lt;&gt;"",J476+ROW()/100000,IF(COUNT(INDEX(Settings!$C$2:$C$8,P476))=0,"",A476+ROW()/100000)))</f>
        <v/>
      </c>
      <c r="P476">
        <f>IF(OR(A476="",G476=""),"",IFERROR(MATCH(G476,Settings!$A$2:$A$8,0),""))</f>
        <v/>
      </c>
    </row>
    <row r="477">
      <c r="A477" s="30" t="n"/>
      <c r="B477" s="31" t="n"/>
      <c r="C477" s="31" t="n"/>
      <c r="D477" s="31" t="n"/>
      <c r="E477" s="31" t="n"/>
      <c r="F477" s="32" t="n"/>
      <c r="G477" s="31" t="n"/>
      <c r="H477" s="30" t="n"/>
      <c r="I477" s="33">
        <f>IF(A477="","",MAX(0,TODAY()-A477))</f>
        <v/>
      </c>
      <c r="J477" s="34">
        <f>IF(OR(P477="",A477=""),"",IF(COUNT(INDEX(Settings!$C$2:$C$8,P477))=0,"",IF(AND(INDEX(Settings!$D$2:$D$8,P477)="H",H477=""),"",IF(INDEX(Settings!$D$2:$D$8,P477)="A",A477,IF(INDEX(Settings!$D$2:$D$8,P477)="HA",IF(H477="",A477,H477),H477))+INDEX(Settings!$C$2:$C$8,P477))))</f>
        <v/>
      </c>
      <c r="K477" s="35">
        <f>IF(A477="",IF(B477&lt;&gt;"","Add date / أدخل تاريخ الاستفسار",""),IF(G477="","Set status / اختر الحالة",IF(P477="","Check status / راجع الحالة",IF(COUNT(INDEX(Settings!$C$2:$C$8,P477))=0,"Closed / مغلق",IF(AND(INDEX(Settings!$D$2:$D$8,P477)="H",H477=""),"Add last follow-up date / أدخل تاريخ آخر متابعة",IF(J477&lt;TODAY(),"OVERDUE / متأخر",IF(J477=TODAY(),"DUE TODAY / مستحق اليوم","Upcoming / قادم")))))))</f>
        <v/>
      </c>
      <c r="L477" s="36">
        <f>IF(P477="","",INDEX(Settings!$B$2:$B$8,P477))</f>
        <v/>
      </c>
      <c r="M477" s="37">
        <f>IF(OR(P477="",J477=""),"",IFERROR(SUBSTITUTE(SUBSTITUTE(INDEX(Templates!$C$2:$C$5,INDEX(Settings!$E$2:$E$8,P477)),"[Name]",B477),"[service]",D477),"Check template / راجع القالب"))</f>
        <v/>
      </c>
      <c r="N477" s="38">
        <f>IF(OR(P477="",J477=""),"",IFERROR(SUBSTITUTE(SUBSTITUTE(INDEX(Templates!$D$2:$D$5,INDEX(Settings!$E$2:$E$8,P477)),"[Name]",B477),"[service]",D477),"Check template / راجع القالب"))</f>
        <v/>
      </c>
      <c r="O477">
        <f>IF(OR(P477="",A477=""),"",IF(J477&lt;&gt;"",J477+ROW()/100000,IF(COUNT(INDEX(Settings!$C$2:$C$8,P477))=0,"",A477+ROW()/100000)))</f>
        <v/>
      </c>
      <c r="P477">
        <f>IF(OR(A477="",G477=""),"",IFERROR(MATCH(G477,Settings!$A$2:$A$8,0),""))</f>
        <v/>
      </c>
    </row>
    <row r="478">
      <c r="A478" s="30" t="n"/>
      <c r="B478" s="31" t="n"/>
      <c r="C478" s="31" t="n"/>
      <c r="D478" s="31" t="n"/>
      <c r="E478" s="31" t="n"/>
      <c r="F478" s="32" t="n"/>
      <c r="G478" s="31" t="n"/>
      <c r="H478" s="30" t="n"/>
      <c r="I478" s="33">
        <f>IF(A478="","",MAX(0,TODAY()-A478))</f>
        <v/>
      </c>
      <c r="J478" s="34">
        <f>IF(OR(P478="",A478=""),"",IF(COUNT(INDEX(Settings!$C$2:$C$8,P478))=0,"",IF(AND(INDEX(Settings!$D$2:$D$8,P478)="H",H478=""),"",IF(INDEX(Settings!$D$2:$D$8,P478)="A",A478,IF(INDEX(Settings!$D$2:$D$8,P478)="HA",IF(H478="",A478,H478),H478))+INDEX(Settings!$C$2:$C$8,P478))))</f>
        <v/>
      </c>
      <c r="K478" s="35">
        <f>IF(A478="",IF(B478&lt;&gt;"","Add date / أدخل تاريخ الاستفسار",""),IF(G478="","Set status / اختر الحالة",IF(P478="","Check status / راجع الحالة",IF(COUNT(INDEX(Settings!$C$2:$C$8,P478))=0,"Closed / مغلق",IF(AND(INDEX(Settings!$D$2:$D$8,P478)="H",H478=""),"Add last follow-up date / أدخل تاريخ آخر متابعة",IF(J478&lt;TODAY(),"OVERDUE / متأخر",IF(J478=TODAY(),"DUE TODAY / مستحق اليوم","Upcoming / قادم")))))))</f>
        <v/>
      </c>
      <c r="L478" s="36">
        <f>IF(P478="","",INDEX(Settings!$B$2:$B$8,P478))</f>
        <v/>
      </c>
      <c r="M478" s="37">
        <f>IF(OR(P478="",J478=""),"",IFERROR(SUBSTITUTE(SUBSTITUTE(INDEX(Templates!$C$2:$C$5,INDEX(Settings!$E$2:$E$8,P478)),"[Name]",B478),"[service]",D478),"Check template / راجع القالب"))</f>
        <v/>
      </c>
      <c r="N478" s="38">
        <f>IF(OR(P478="",J478=""),"",IFERROR(SUBSTITUTE(SUBSTITUTE(INDEX(Templates!$D$2:$D$5,INDEX(Settings!$E$2:$E$8,P478)),"[Name]",B478),"[service]",D478),"Check template / راجع القالب"))</f>
        <v/>
      </c>
      <c r="O478">
        <f>IF(OR(P478="",A478=""),"",IF(J478&lt;&gt;"",J478+ROW()/100000,IF(COUNT(INDEX(Settings!$C$2:$C$8,P478))=0,"",A478+ROW()/100000)))</f>
        <v/>
      </c>
      <c r="P478">
        <f>IF(OR(A478="",G478=""),"",IFERROR(MATCH(G478,Settings!$A$2:$A$8,0),""))</f>
        <v/>
      </c>
    </row>
    <row r="479">
      <c r="A479" s="30" t="n"/>
      <c r="B479" s="31" t="n"/>
      <c r="C479" s="31" t="n"/>
      <c r="D479" s="31" t="n"/>
      <c r="E479" s="31" t="n"/>
      <c r="F479" s="32" t="n"/>
      <c r="G479" s="31" t="n"/>
      <c r="H479" s="30" t="n"/>
      <c r="I479" s="33">
        <f>IF(A479="","",MAX(0,TODAY()-A479))</f>
        <v/>
      </c>
      <c r="J479" s="34">
        <f>IF(OR(P479="",A479=""),"",IF(COUNT(INDEX(Settings!$C$2:$C$8,P479))=0,"",IF(AND(INDEX(Settings!$D$2:$D$8,P479)="H",H479=""),"",IF(INDEX(Settings!$D$2:$D$8,P479)="A",A479,IF(INDEX(Settings!$D$2:$D$8,P479)="HA",IF(H479="",A479,H479),H479))+INDEX(Settings!$C$2:$C$8,P479))))</f>
        <v/>
      </c>
      <c r="K479" s="35">
        <f>IF(A479="",IF(B479&lt;&gt;"","Add date / أدخل تاريخ الاستفسار",""),IF(G479="","Set status / اختر الحالة",IF(P479="","Check status / راجع الحالة",IF(COUNT(INDEX(Settings!$C$2:$C$8,P479))=0,"Closed / مغلق",IF(AND(INDEX(Settings!$D$2:$D$8,P479)="H",H479=""),"Add last follow-up date / أدخل تاريخ آخر متابعة",IF(J479&lt;TODAY(),"OVERDUE / متأخر",IF(J479=TODAY(),"DUE TODAY / مستحق اليوم","Upcoming / قادم")))))))</f>
        <v/>
      </c>
      <c r="L479" s="36">
        <f>IF(P479="","",INDEX(Settings!$B$2:$B$8,P479))</f>
        <v/>
      </c>
      <c r="M479" s="37">
        <f>IF(OR(P479="",J479=""),"",IFERROR(SUBSTITUTE(SUBSTITUTE(INDEX(Templates!$C$2:$C$5,INDEX(Settings!$E$2:$E$8,P479)),"[Name]",B479),"[service]",D479),"Check template / راجع القالب"))</f>
        <v/>
      </c>
      <c r="N479" s="38">
        <f>IF(OR(P479="",J479=""),"",IFERROR(SUBSTITUTE(SUBSTITUTE(INDEX(Templates!$D$2:$D$5,INDEX(Settings!$E$2:$E$8,P479)),"[Name]",B479),"[service]",D479),"Check template / راجع القالب"))</f>
        <v/>
      </c>
      <c r="O479">
        <f>IF(OR(P479="",A479=""),"",IF(J479&lt;&gt;"",J479+ROW()/100000,IF(COUNT(INDEX(Settings!$C$2:$C$8,P479))=0,"",A479+ROW()/100000)))</f>
        <v/>
      </c>
      <c r="P479">
        <f>IF(OR(A479="",G479=""),"",IFERROR(MATCH(G479,Settings!$A$2:$A$8,0),""))</f>
        <v/>
      </c>
    </row>
    <row r="480">
      <c r="A480" s="30" t="n"/>
      <c r="B480" s="31" t="n"/>
      <c r="C480" s="31" t="n"/>
      <c r="D480" s="31" t="n"/>
      <c r="E480" s="31" t="n"/>
      <c r="F480" s="32" t="n"/>
      <c r="G480" s="31" t="n"/>
      <c r="H480" s="30" t="n"/>
      <c r="I480" s="33">
        <f>IF(A480="","",MAX(0,TODAY()-A480))</f>
        <v/>
      </c>
      <c r="J480" s="34">
        <f>IF(OR(P480="",A480=""),"",IF(COUNT(INDEX(Settings!$C$2:$C$8,P480))=0,"",IF(AND(INDEX(Settings!$D$2:$D$8,P480)="H",H480=""),"",IF(INDEX(Settings!$D$2:$D$8,P480)="A",A480,IF(INDEX(Settings!$D$2:$D$8,P480)="HA",IF(H480="",A480,H480),H480))+INDEX(Settings!$C$2:$C$8,P480))))</f>
        <v/>
      </c>
      <c r="K480" s="35">
        <f>IF(A480="",IF(B480&lt;&gt;"","Add date / أدخل تاريخ الاستفسار",""),IF(G480="","Set status / اختر الحالة",IF(P480="","Check status / راجع الحالة",IF(COUNT(INDEX(Settings!$C$2:$C$8,P480))=0,"Closed / مغلق",IF(AND(INDEX(Settings!$D$2:$D$8,P480)="H",H480=""),"Add last follow-up date / أدخل تاريخ آخر متابعة",IF(J480&lt;TODAY(),"OVERDUE / متأخر",IF(J480=TODAY(),"DUE TODAY / مستحق اليوم","Upcoming / قادم")))))))</f>
        <v/>
      </c>
      <c r="L480" s="36">
        <f>IF(P480="","",INDEX(Settings!$B$2:$B$8,P480))</f>
        <v/>
      </c>
      <c r="M480" s="37">
        <f>IF(OR(P480="",J480=""),"",IFERROR(SUBSTITUTE(SUBSTITUTE(INDEX(Templates!$C$2:$C$5,INDEX(Settings!$E$2:$E$8,P480)),"[Name]",B480),"[service]",D480),"Check template / راجع القالب"))</f>
        <v/>
      </c>
      <c r="N480" s="38">
        <f>IF(OR(P480="",J480=""),"",IFERROR(SUBSTITUTE(SUBSTITUTE(INDEX(Templates!$D$2:$D$5,INDEX(Settings!$E$2:$E$8,P480)),"[Name]",B480),"[service]",D480),"Check template / راجع القالب"))</f>
        <v/>
      </c>
      <c r="O480">
        <f>IF(OR(P480="",A480=""),"",IF(J480&lt;&gt;"",J480+ROW()/100000,IF(COUNT(INDEX(Settings!$C$2:$C$8,P480))=0,"",A480+ROW()/100000)))</f>
        <v/>
      </c>
      <c r="P480">
        <f>IF(OR(A480="",G480=""),"",IFERROR(MATCH(G480,Settings!$A$2:$A$8,0),""))</f>
        <v/>
      </c>
    </row>
    <row r="481">
      <c r="A481" s="30" t="n"/>
      <c r="B481" s="31" t="n"/>
      <c r="C481" s="31" t="n"/>
      <c r="D481" s="31" t="n"/>
      <c r="E481" s="31" t="n"/>
      <c r="F481" s="32" t="n"/>
      <c r="G481" s="31" t="n"/>
      <c r="H481" s="30" t="n"/>
      <c r="I481" s="33">
        <f>IF(A481="","",MAX(0,TODAY()-A481))</f>
        <v/>
      </c>
      <c r="J481" s="34">
        <f>IF(OR(P481="",A481=""),"",IF(COUNT(INDEX(Settings!$C$2:$C$8,P481))=0,"",IF(AND(INDEX(Settings!$D$2:$D$8,P481)="H",H481=""),"",IF(INDEX(Settings!$D$2:$D$8,P481)="A",A481,IF(INDEX(Settings!$D$2:$D$8,P481)="HA",IF(H481="",A481,H481),H481))+INDEX(Settings!$C$2:$C$8,P481))))</f>
        <v/>
      </c>
      <c r="K481" s="35">
        <f>IF(A481="",IF(B481&lt;&gt;"","Add date / أدخل تاريخ الاستفسار",""),IF(G481="","Set status / اختر الحالة",IF(P481="","Check status / راجع الحالة",IF(COUNT(INDEX(Settings!$C$2:$C$8,P481))=0,"Closed / مغلق",IF(AND(INDEX(Settings!$D$2:$D$8,P481)="H",H481=""),"Add last follow-up date / أدخل تاريخ آخر متابعة",IF(J481&lt;TODAY(),"OVERDUE / متأخر",IF(J481=TODAY(),"DUE TODAY / مستحق اليوم","Upcoming / قادم")))))))</f>
        <v/>
      </c>
      <c r="L481" s="36">
        <f>IF(P481="","",INDEX(Settings!$B$2:$B$8,P481))</f>
        <v/>
      </c>
      <c r="M481" s="37">
        <f>IF(OR(P481="",J481=""),"",IFERROR(SUBSTITUTE(SUBSTITUTE(INDEX(Templates!$C$2:$C$5,INDEX(Settings!$E$2:$E$8,P481)),"[Name]",B481),"[service]",D481),"Check template / راجع القالب"))</f>
        <v/>
      </c>
      <c r="N481" s="38">
        <f>IF(OR(P481="",J481=""),"",IFERROR(SUBSTITUTE(SUBSTITUTE(INDEX(Templates!$D$2:$D$5,INDEX(Settings!$E$2:$E$8,P481)),"[Name]",B481),"[service]",D481),"Check template / راجع القالب"))</f>
        <v/>
      </c>
      <c r="O481">
        <f>IF(OR(P481="",A481=""),"",IF(J481&lt;&gt;"",J481+ROW()/100000,IF(COUNT(INDEX(Settings!$C$2:$C$8,P481))=0,"",A481+ROW()/100000)))</f>
        <v/>
      </c>
      <c r="P481">
        <f>IF(OR(A481="",G481=""),"",IFERROR(MATCH(G481,Settings!$A$2:$A$8,0),""))</f>
        <v/>
      </c>
    </row>
    <row r="482">
      <c r="A482" s="30" t="n"/>
      <c r="B482" s="31" t="n"/>
      <c r="C482" s="31" t="n"/>
      <c r="D482" s="31" t="n"/>
      <c r="E482" s="31" t="n"/>
      <c r="F482" s="32" t="n"/>
      <c r="G482" s="31" t="n"/>
      <c r="H482" s="30" t="n"/>
      <c r="I482" s="33">
        <f>IF(A482="","",MAX(0,TODAY()-A482))</f>
        <v/>
      </c>
      <c r="J482" s="34">
        <f>IF(OR(P482="",A482=""),"",IF(COUNT(INDEX(Settings!$C$2:$C$8,P482))=0,"",IF(AND(INDEX(Settings!$D$2:$D$8,P482)="H",H482=""),"",IF(INDEX(Settings!$D$2:$D$8,P482)="A",A482,IF(INDEX(Settings!$D$2:$D$8,P482)="HA",IF(H482="",A482,H482),H482))+INDEX(Settings!$C$2:$C$8,P482))))</f>
        <v/>
      </c>
      <c r="K482" s="35">
        <f>IF(A482="",IF(B482&lt;&gt;"","Add date / أدخل تاريخ الاستفسار",""),IF(G482="","Set status / اختر الحالة",IF(P482="","Check status / راجع الحالة",IF(COUNT(INDEX(Settings!$C$2:$C$8,P482))=0,"Closed / مغلق",IF(AND(INDEX(Settings!$D$2:$D$8,P482)="H",H482=""),"Add last follow-up date / أدخل تاريخ آخر متابعة",IF(J482&lt;TODAY(),"OVERDUE / متأخر",IF(J482=TODAY(),"DUE TODAY / مستحق اليوم","Upcoming / قادم")))))))</f>
        <v/>
      </c>
      <c r="L482" s="36">
        <f>IF(P482="","",INDEX(Settings!$B$2:$B$8,P482))</f>
        <v/>
      </c>
      <c r="M482" s="37">
        <f>IF(OR(P482="",J482=""),"",IFERROR(SUBSTITUTE(SUBSTITUTE(INDEX(Templates!$C$2:$C$5,INDEX(Settings!$E$2:$E$8,P482)),"[Name]",B482),"[service]",D482),"Check template / راجع القالب"))</f>
        <v/>
      </c>
      <c r="N482" s="38">
        <f>IF(OR(P482="",J482=""),"",IFERROR(SUBSTITUTE(SUBSTITUTE(INDEX(Templates!$D$2:$D$5,INDEX(Settings!$E$2:$E$8,P482)),"[Name]",B482),"[service]",D482),"Check template / راجع القالب"))</f>
        <v/>
      </c>
      <c r="O482">
        <f>IF(OR(P482="",A482=""),"",IF(J482&lt;&gt;"",J482+ROW()/100000,IF(COUNT(INDEX(Settings!$C$2:$C$8,P482))=0,"",A482+ROW()/100000)))</f>
        <v/>
      </c>
      <c r="P482">
        <f>IF(OR(A482="",G482=""),"",IFERROR(MATCH(G482,Settings!$A$2:$A$8,0),""))</f>
        <v/>
      </c>
    </row>
    <row r="483">
      <c r="A483" s="30" t="n"/>
      <c r="B483" s="31" t="n"/>
      <c r="C483" s="31" t="n"/>
      <c r="D483" s="31" t="n"/>
      <c r="E483" s="31" t="n"/>
      <c r="F483" s="32" t="n"/>
      <c r="G483" s="31" t="n"/>
      <c r="H483" s="30" t="n"/>
      <c r="I483" s="33">
        <f>IF(A483="","",MAX(0,TODAY()-A483))</f>
        <v/>
      </c>
      <c r="J483" s="34">
        <f>IF(OR(P483="",A483=""),"",IF(COUNT(INDEX(Settings!$C$2:$C$8,P483))=0,"",IF(AND(INDEX(Settings!$D$2:$D$8,P483)="H",H483=""),"",IF(INDEX(Settings!$D$2:$D$8,P483)="A",A483,IF(INDEX(Settings!$D$2:$D$8,P483)="HA",IF(H483="",A483,H483),H483))+INDEX(Settings!$C$2:$C$8,P483))))</f>
        <v/>
      </c>
      <c r="K483" s="35">
        <f>IF(A483="",IF(B483&lt;&gt;"","Add date / أدخل تاريخ الاستفسار",""),IF(G483="","Set status / اختر الحالة",IF(P483="","Check status / راجع الحالة",IF(COUNT(INDEX(Settings!$C$2:$C$8,P483))=0,"Closed / مغلق",IF(AND(INDEX(Settings!$D$2:$D$8,P483)="H",H483=""),"Add last follow-up date / أدخل تاريخ آخر متابعة",IF(J483&lt;TODAY(),"OVERDUE / متأخر",IF(J483=TODAY(),"DUE TODAY / مستحق اليوم","Upcoming / قادم")))))))</f>
        <v/>
      </c>
      <c r="L483" s="36">
        <f>IF(P483="","",INDEX(Settings!$B$2:$B$8,P483))</f>
        <v/>
      </c>
      <c r="M483" s="37">
        <f>IF(OR(P483="",J483=""),"",IFERROR(SUBSTITUTE(SUBSTITUTE(INDEX(Templates!$C$2:$C$5,INDEX(Settings!$E$2:$E$8,P483)),"[Name]",B483),"[service]",D483),"Check template / راجع القالب"))</f>
        <v/>
      </c>
      <c r="N483" s="38">
        <f>IF(OR(P483="",J483=""),"",IFERROR(SUBSTITUTE(SUBSTITUTE(INDEX(Templates!$D$2:$D$5,INDEX(Settings!$E$2:$E$8,P483)),"[Name]",B483),"[service]",D483),"Check template / راجع القالب"))</f>
        <v/>
      </c>
      <c r="O483">
        <f>IF(OR(P483="",A483=""),"",IF(J483&lt;&gt;"",J483+ROW()/100000,IF(COUNT(INDEX(Settings!$C$2:$C$8,P483))=0,"",A483+ROW()/100000)))</f>
        <v/>
      </c>
      <c r="P483">
        <f>IF(OR(A483="",G483=""),"",IFERROR(MATCH(G483,Settings!$A$2:$A$8,0),""))</f>
        <v/>
      </c>
    </row>
    <row r="484">
      <c r="A484" s="30" t="n"/>
      <c r="B484" s="31" t="n"/>
      <c r="C484" s="31" t="n"/>
      <c r="D484" s="31" t="n"/>
      <c r="E484" s="31" t="n"/>
      <c r="F484" s="32" t="n"/>
      <c r="G484" s="31" t="n"/>
      <c r="H484" s="30" t="n"/>
      <c r="I484" s="33">
        <f>IF(A484="","",MAX(0,TODAY()-A484))</f>
        <v/>
      </c>
      <c r="J484" s="34">
        <f>IF(OR(P484="",A484=""),"",IF(COUNT(INDEX(Settings!$C$2:$C$8,P484))=0,"",IF(AND(INDEX(Settings!$D$2:$D$8,P484)="H",H484=""),"",IF(INDEX(Settings!$D$2:$D$8,P484)="A",A484,IF(INDEX(Settings!$D$2:$D$8,P484)="HA",IF(H484="",A484,H484),H484))+INDEX(Settings!$C$2:$C$8,P484))))</f>
        <v/>
      </c>
      <c r="K484" s="35">
        <f>IF(A484="",IF(B484&lt;&gt;"","Add date / أدخل تاريخ الاستفسار",""),IF(G484="","Set status / اختر الحالة",IF(P484="","Check status / راجع الحالة",IF(COUNT(INDEX(Settings!$C$2:$C$8,P484))=0,"Closed / مغلق",IF(AND(INDEX(Settings!$D$2:$D$8,P484)="H",H484=""),"Add last follow-up date / أدخل تاريخ آخر متابعة",IF(J484&lt;TODAY(),"OVERDUE / متأخر",IF(J484=TODAY(),"DUE TODAY / مستحق اليوم","Upcoming / قادم")))))))</f>
        <v/>
      </c>
      <c r="L484" s="36">
        <f>IF(P484="","",INDEX(Settings!$B$2:$B$8,P484))</f>
        <v/>
      </c>
      <c r="M484" s="37">
        <f>IF(OR(P484="",J484=""),"",IFERROR(SUBSTITUTE(SUBSTITUTE(INDEX(Templates!$C$2:$C$5,INDEX(Settings!$E$2:$E$8,P484)),"[Name]",B484),"[service]",D484),"Check template / راجع القالب"))</f>
        <v/>
      </c>
      <c r="N484" s="38">
        <f>IF(OR(P484="",J484=""),"",IFERROR(SUBSTITUTE(SUBSTITUTE(INDEX(Templates!$D$2:$D$5,INDEX(Settings!$E$2:$E$8,P484)),"[Name]",B484),"[service]",D484),"Check template / راجع القالب"))</f>
        <v/>
      </c>
      <c r="O484">
        <f>IF(OR(P484="",A484=""),"",IF(J484&lt;&gt;"",J484+ROW()/100000,IF(COUNT(INDEX(Settings!$C$2:$C$8,P484))=0,"",A484+ROW()/100000)))</f>
        <v/>
      </c>
      <c r="P484">
        <f>IF(OR(A484="",G484=""),"",IFERROR(MATCH(G484,Settings!$A$2:$A$8,0),""))</f>
        <v/>
      </c>
    </row>
    <row r="485">
      <c r="A485" s="30" t="n"/>
      <c r="B485" s="31" t="n"/>
      <c r="C485" s="31" t="n"/>
      <c r="D485" s="31" t="n"/>
      <c r="E485" s="31" t="n"/>
      <c r="F485" s="32" t="n"/>
      <c r="G485" s="31" t="n"/>
      <c r="H485" s="30" t="n"/>
      <c r="I485" s="33">
        <f>IF(A485="","",MAX(0,TODAY()-A485))</f>
        <v/>
      </c>
      <c r="J485" s="34">
        <f>IF(OR(P485="",A485=""),"",IF(COUNT(INDEX(Settings!$C$2:$C$8,P485))=0,"",IF(AND(INDEX(Settings!$D$2:$D$8,P485)="H",H485=""),"",IF(INDEX(Settings!$D$2:$D$8,P485)="A",A485,IF(INDEX(Settings!$D$2:$D$8,P485)="HA",IF(H485="",A485,H485),H485))+INDEX(Settings!$C$2:$C$8,P485))))</f>
        <v/>
      </c>
      <c r="K485" s="35">
        <f>IF(A485="",IF(B485&lt;&gt;"","Add date / أدخل تاريخ الاستفسار",""),IF(G485="","Set status / اختر الحالة",IF(P485="","Check status / راجع الحالة",IF(COUNT(INDEX(Settings!$C$2:$C$8,P485))=0,"Closed / مغلق",IF(AND(INDEX(Settings!$D$2:$D$8,P485)="H",H485=""),"Add last follow-up date / أدخل تاريخ آخر متابعة",IF(J485&lt;TODAY(),"OVERDUE / متأخر",IF(J485=TODAY(),"DUE TODAY / مستحق اليوم","Upcoming / قادم")))))))</f>
        <v/>
      </c>
      <c r="L485" s="36">
        <f>IF(P485="","",INDEX(Settings!$B$2:$B$8,P485))</f>
        <v/>
      </c>
      <c r="M485" s="37">
        <f>IF(OR(P485="",J485=""),"",IFERROR(SUBSTITUTE(SUBSTITUTE(INDEX(Templates!$C$2:$C$5,INDEX(Settings!$E$2:$E$8,P485)),"[Name]",B485),"[service]",D485),"Check template / راجع القالب"))</f>
        <v/>
      </c>
      <c r="N485" s="38">
        <f>IF(OR(P485="",J485=""),"",IFERROR(SUBSTITUTE(SUBSTITUTE(INDEX(Templates!$D$2:$D$5,INDEX(Settings!$E$2:$E$8,P485)),"[Name]",B485),"[service]",D485),"Check template / راجع القالب"))</f>
        <v/>
      </c>
      <c r="O485">
        <f>IF(OR(P485="",A485=""),"",IF(J485&lt;&gt;"",J485+ROW()/100000,IF(COUNT(INDEX(Settings!$C$2:$C$8,P485))=0,"",A485+ROW()/100000)))</f>
        <v/>
      </c>
      <c r="P485">
        <f>IF(OR(A485="",G485=""),"",IFERROR(MATCH(G485,Settings!$A$2:$A$8,0),""))</f>
        <v/>
      </c>
    </row>
    <row r="486">
      <c r="A486" s="30" t="n"/>
      <c r="B486" s="31" t="n"/>
      <c r="C486" s="31" t="n"/>
      <c r="D486" s="31" t="n"/>
      <c r="E486" s="31" t="n"/>
      <c r="F486" s="32" t="n"/>
      <c r="G486" s="31" t="n"/>
      <c r="H486" s="30" t="n"/>
      <c r="I486" s="33">
        <f>IF(A486="","",MAX(0,TODAY()-A486))</f>
        <v/>
      </c>
      <c r="J486" s="34">
        <f>IF(OR(P486="",A486=""),"",IF(COUNT(INDEX(Settings!$C$2:$C$8,P486))=0,"",IF(AND(INDEX(Settings!$D$2:$D$8,P486)="H",H486=""),"",IF(INDEX(Settings!$D$2:$D$8,P486)="A",A486,IF(INDEX(Settings!$D$2:$D$8,P486)="HA",IF(H486="",A486,H486),H486))+INDEX(Settings!$C$2:$C$8,P486))))</f>
        <v/>
      </c>
      <c r="K486" s="35">
        <f>IF(A486="",IF(B486&lt;&gt;"","Add date / أدخل تاريخ الاستفسار",""),IF(G486="","Set status / اختر الحالة",IF(P486="","Check status / راجع الحالة",IF(COUNT(INDEX(Settings!$C$2:$C$8,P486))=0,"Closed / مغلق",IF(AND(INDEX(Settings!$D$2:$D$8,P486)="H",H486=""),"Add last follow-up date / أدخل تاريخ آخر متابعة",IF(J486&lt;TODAY(),"OVERDUE / متأخر",IF(J486=TODAY(),"DUE TODAY / مستحق اليوم","Upcoming / قادم")))))))</f>
        <v/>
      </c>
      <c r="L486" s="36">
        <f>IF(P486="","",INDEX(Settings!$B$2:$B$8,P486))</f>
        <v/>
      </c>
      <c r="M486" s="37">
        <f>IF(OR(P486="",J486=""),"",IFERROR(SUBSTITUTE(SUBSTITUTE(INDEX(Templates!$C$2:$C$5,INDEX(Settings!$E$2:$E$8,P486)),"[Name]",B486),"[service]",D486),"Check template / راجع القالب"))</f>
        <v/>
      </c>
      <c r="N486" s="38">
        <f>IF(OR(P486="",J486=""),"",IFERROR(SUBSTITUTE(SUBSTITUTE(INDEX(Templates!$D$2:$D$5,INDEX(Settings!$E$2:$E$8,P486)),"[Name]",B486),"[service]",D486),"Check template / راجع القالب"))</f>
        <v/>
      </c>
      <c r="O486">
        <f>IF(OR(P486="",A486=""),"",IF(J486&lt;&gt;"",J486+ROW()/100000,IF(COUNT(INDEX(Settings!$C$2:$C$8,P486))=0,"",A486+ROW()/100000)))</f>
        <v/>
      </c>
      <c r="P486">
        <f>IF(OR(A486="",G486=""),"",IFERROR(MATCH(G486,Settings!$A$2:$A$8,0),""))</f>
        <v/>
      </c>
    </row>
    <row r="487">
      <c r="A487" s="30" t="n"/>
      <c r="B487" s="31" t="n"/>
      <c r="C487" s="31" t="n"/>
      <c r="D487" s="31" t="n"/>
      <c r="E487" s="31" t="n"/>
      <c r="F487" s="32" t="n"/>
      <c r="G487" s="31" t="n"/>
      <c r="H487" s="30" t="n"/>
      <c r="I487" s="33">
        <f>IF(A487="","",MAX(0,TODAY()-A487))</f>
        <v/>
      </c>
      <c r="J487" s="34">
        <f>IF(OR(P487="",A487=""),"",IF(COUNT(INDEX(Settings!$C$2:$C$8,P487))=0,"",IF(AND(INDEX(Settings!$D$2:$D$8,P487)="H",H487=""),"",IF(INDEX(Settings!$D$2:$D$8,P487)="A",A487,IF(INDEX(Settings!$D$2:$D$8,P487)="HA",IF(H487="",A487,H487),H487))+INDEX(Settings!$C$2:$C$8,P487))))</f>
        <v/>
      </c>
      <c r="K487" s="35">
        <f>IF(A487="",IF(B487&lt;&gt;"","Add date / أدخل تاريخ الاستفسار",""),IF(G487="","Set status / اختر الحالة",IF(P487="","Check status / راجع الحالة",IF(COUNT(INDEX(Settings!$C$2:$C$8,P487))=0,"Closed / مغلق",IF(AND(INDEX(Settings!$D$2:$D$8,P487)="H",H487=""),"Add last follow-up date / أدخل تاريخ آخر متابعة",IF(J487&lt;TODAY(),"OVERDUE / متأخر",IF(J487=TODAY(),"DUE TODAY / مستحق اليوم","Upcoming / قادم")))))))</f>
        <v/>
      </c>
      <c r="L487" s="36">
        <f>IF(P487="","",INDEX(Settings!$B$2:$B$8,P487))</f>
        <v/>
      </c>
      <c r="M487" s="37">
        <f>IF(OR(P487="",J487=""),"",IFERROR(SUBSTITUTE(SUBSTITUTE(INDEX(Templates!$C$2:$C$5,INDEX(Settings!$E$2:$E$8,P487)),"[Name]",B487),"[service]",D487),"Check template / راجع القالب"))</f>
        <v/>
      </c>
      <c r="N487" s="38">
        <f>IF(OR(P487="",J487=""),"",IFERROR(SUBSTITUTE(SUBSTITUTE(INDEX(Templates!$D$2:$D$5,INDEX(Settings!$E$2:$E$8,P487)),"[Name]",B487),"[service]",D487),"Check template / راجع القالب"))</f>
        <v/>
      </c>
      <c r="O487">
        <f>IF(OR(P487="",A487=""),"",IF(J487&lt;&gt;"",J487+ROW()/100000,IF(COUNT(INDEX(Settings!$C$2:$C$8,P487))=0,"",A487+ROW()/100000)))</f>
        <v/>
      </c>
      <c r="P487">
        <f>IF(OR(A487="",G487=""),"",IFERROR(MATCH(G487,Settings!$A$2:$A$8,0),""))</f>
        <v/>
      </c>
    </row>
    <row r="488">
      <c r="A488" s="30" t="n"/>
      <c r="B488" s="31" t="n"/>
      <c r="C488" s="31" t="n"/>
      <c r="D488" s="31" t="n"/>
      <c r="E488" s="31" t="n"/>
      <c r="F488" s="32" t="n"/>
      <c r="G488" s="31" t="n"/>
      <c r="H488" s="30" t="n"/>
      <c r="I488" s="33">
        <f>IF(A488="","",MAX(0,TODAY()-A488))</f>
        <v/>
      </c>
      <c r="J488" s="34">
        <f>IF(OR(P488="",A488=""),"",IF(COUNT(INDEX(Settings!$C$2:$C$8,P488))=0,"",IF(AND(INDEX(Settings!$D$2:$D$8,P488)="H",H488=""),"",IF(INDEX(Settings!$D$2:$D$8,P488)="A",A488,IF(INDEX(Settings!$D$2:$D$8,P488)="HA",IF(H488="",A488,H488),H488))+INDEX(Settings!$C$2:$C$8,P488))))</f>
        <v/>
      </c>
      <c r="K488" s="35">
        <f>IF(A488="",IF(B488&lt;&gt;"","Add date / أدخل تاريخ الاستفسار",""),IF(G488="","Set status / اختر الحالة",IF(P488="","Check status / راجع الحالة",IF(COUNT(INDEX(Settings!$C$2:$C$8,P488))=0,"Closed / مغلق",IF(AND(INDEX(Settings!$D$2:$D$8,P488)="H",H488=""),"Add last follow-up date / أدخل تاريخ آخر متابعة",IF(J488&lt;TODAY(),"OVERDUE / متأخر",IF(J488=TODAY(),"DUE TODAY / مستحق اليوم","Upcoming / قادم")))))))</f>
        <v/>
      </c>
      <c r="L488" s="36">
        <f>IF(P488="","",INDEX(Settings!$B$2:$B$8,P488))</f>
        <v/>
      </c>
      <c r="M488" s="37">
        <f>IF(OR(P488="",J488=""),"",IFERROR(SUBSTITUTE(SUBSTITUTE(INDEX(Templates!$C$2:$C$5,INDEX(Settings!$E$2:$E$8,P488)),"[Name]",B488),"[service]",D488),"Check template / راجع القالب"))</f>
        <v/>
      </c>
      <c r="N488" s="38">
        <f>IF(OR(P488="",J488=""),"",IFERROR(SUBSTITUTE(SUBSTITUTE(INDEX(Templates!$D$2:$D$5,INDEX(Settings!$E$2:$E$8,P488)),"[Name]",B488),"[service]",D488),"Check template / راجع القالب"))</f>
        <v/>
      </c>
      <c r="O488">
        <f>IF(OR(P488="",A488=""),"",IF(J488&lt;&gt;"",J488+ROW()/100000,IF(COUNT(INDEX(Settings!$C$2:$C$8,P488))=0,"",A488+ROW()/100000)))</f>
        <v/>
      </c>
      <c r="P488">
        <f>IF(OR(A488="",G488=""),"",IFERROR(MATCH(G488,Settings!$A$2:$A$8,0),""))</f>
        <v/>
      </c>
    </row>
    <row r="489">
      <c r="A489" s="30" t="n"/>
      <c r="B489" s="31" t="n"/>
      <c r="C489" s="31" t="n"/>
      <c r="D489" s="31" t="n"/>
      <c r="E489" s="31" t="n"/>
      <c r="F489" s="32" t="n"/>
      <c r="G489" s="31" t="n"/>
      <c r="H489" s="30" t="n"/>
      <c r="I489" s="33">
        <f>IF(A489="","",MAX(0,TODAY()-A489))</f>
        <v/>
      </c>
      <c r="J489" s="34">
        <f>IF(OR(P489="",A489=""),"",IF(COUNT(INDEX(Settings!$C$2:$C$8,P489))=0,"",IF(AND(INDEX(Settings!$D$2:$D$8,P489)="H",H489=""),"",IF(INDEX(Settings!$D$2:$D$8,P489)="A",A489,IF(INDEX(Settings!$D$2:$D$8,P489)="HA",IF(H489="",A489,H489),H489))+INDEX(Settings!$C$2:$C$8,P489))))</f>
        <v/>
      </c>
      <c r="K489" s="35">
        <f>IF(A489="",IF(B489&lt;&gt;"","Add date / أدخل تاريخ الاستفسار",""),IF(G489="","Set status / اختر الحالة",IF(P489="","Check status / راجع الحالة",IF(COUNT(INDEX(Settings!$C$2:$C$8,P489))=0,"Closed / مغلق",IF(AND(INDEX(Settings!$D$2:$D$8,P489)="H",H489=""),"Add last follow-up date / أدخل تاريخ آخر متابعة",IF(J489&lt;TODAY(),"OVERDUE / متأخر",IF(J489=TODAY(),"DUE TODAY / مستحق اليوم","Upcoming / قادم")))))))</f>
        <v/>
      </c>
      <c r="L489" s="36">
        <f>IF(P489="","",INDEX(Settings!$B$2:$B$8,P489))</f>
        <v/>
      </c>
      <c r="M489" s="37">
        <f>IF(OR(P489="",J489=""),"",IFERROR(SUBSTITUTE(SUBSTITUTE(INDEX(Templates!$C$2:$C$5,INDEX(Settings!$E$2:$E$8,P489)),"[Name]",B489),"[service]",D489),"Check template / راجع القالب"))</f>
        <v/>
      </c>
      <c r="N489" s="38">
        <f>IF(OR(P489="",J489=""),"",IFERROR(SUBSTITUTE(SUBSTITUTE(INDEX(Templates!$D$2:$D$5,INDEX(Settings!$E$2:$E$8,P489)),"[Name]",B489),"[service]",D489),"Check template / راجع القالب"))</f>
        <v/>
      </c>
      <c r="O489">
        <f>IF(OR(P489="",A489=""),"",IF(J489&lt;&gt;"",J489+ROW()/100000,IF(COUNT(INDEX(Settings!$C$2:$C$8,P489))=0,"",A489+ROW()/100000)))</f>
        <v/>
      </c>
      <c r="P489">
        <f>IF(OR(A489="",G489=""),"",IFERROR(MATCH(G489,Settings!$A$2:$A$8,0),""))</f>
        <v/>
      </c>
    </row>
    <row r="490">
      <c r="A490" s="30" t="n"/>
      <c r="B490" s="31" t="n"/>
      <c r="C490" s="31" t="n"/>
      <c r="D490" s="31" t="n"/>
      <c r="E490" s="31" t="n"/>
      <c r="F490" s="32" t="n"/>
      <c r="G490" s="31" t="n"/>
      <c r="H490" s="30" t="n"/>
      <c r="I490" s="33">
        <f>IF(A490="","",MAX(0,TODAY()-A490))</f>
        <v/>
      </c>
      <c r="J490" s="34">
        <f>IF(OR(P490="",A490=""),"",IF(COUNT(INDEX(Settings!$C$2:$C$8,P490))=0,"",IF(AND(INDEX(Settings!$D$2:$D$8,P490)="H",H490=""),"",IF(INDEX(Settings!$D$2:$D$8,P490)="A",A490,IF(INDEX(Settings!$D$2:$D$8,P490)="HA",IF(H490="",A490,H490),H490))+INDEX(Settings!$C$2:$C$8,P490))))</f>
        <v/>
      </c>
      <c r="K490" s="35">
        <f>IF(A490="",IF(B490&lt;&gt;"","Add date / أدخل تاريخ الاستفسار",""),IF(G490="","Set status / اختر الحالة",IF(P490="","Check status / راجع الحالة",IF(COUNT(INDEX(Settings!$C$2:$C$8,P490))=0,"Closed / مغلق",IF(AND(INDEX(Settings!$D$2:$D$8,P490)="H",H490=""),"Add last follow-up date / أدخل تاريخ آخر متابعة",IF(J490&lt;TODAY(),"OVERDUE / متأخر",IF(J490=TODAY(),"DUE TODAY / مستحق اليوم","Upcoming / قادم")))))))</f>
        <v/>
      </c>
      <c r="L490" s="36">
        <f>IF(P490="","",INDEX(Settings!$B$2:$B$8,P490))</f>
        <v/>
      </c>
      <c r="M490" s="37">
        <f>IF(OR(P490="",J490=""),"",IFERROR(SUBSTITUTE(SUBSTITUTE(INDEX(Templates!$C$2:$C$5,INDEX(Settings!$E$2:$E$8,P490)),"[Name]",B490),"[service]",D490),"Check template / راجع القالب"))</f>
        <v/>
      </c>
      <c r="N490" s="38">
        <f>IF(OR(P490="",J490=""),"",IFERROR(SUBSTITUTE(SUBSTITUTE(INDEX(Templates!$D$2:$D$5,INDEX(Settings!$E$2:$E$8,P490)),"[Name]",B490),"[service]",D490),"Check template / راجع القالب"))</f>
        <v/>
      </c>
      <c r="O490">
        <f>IF(OR(P490="",A490=""),"",IF(J490&lt;&gt;"",J490+ROW()/100000,IF(COUNT(INDEX(Settings!$C$2:$C$8,P490))=0,"",A490+ROW()/100000)))</f>
        <v/>
      </c>
      <c r="P490">
        <f>IF(OR(A490="",G490=""),"",IFERROR(MATCH(G490,Settings!$A$2:$A$8,0),""))</f>
        <v/>
      </c>
    </row>
    <row r="491">
      <c r="A491" s="30" t="n"/>
      <c r="B491" s="31" t="n"/>
      <c r="C491" s="31" t="n"/>
      <c r="D491" s="31" t="n"/>
      <c r="E491" s="31" t="n"/>
      <c r="F491" s="32" t="n"/>
      <c r="G491" s="31" t="n"/>
      <c r="H491" s="30" t="n"/>
      <c r="I491" s="33">
        <f>IF(A491="","",MAX(0,TODAY()-A491))</f>
        <v/>
      </c>
      <c r="J491" s="34">
        <f>IF(OR(P491="",A491=""),"",IF(COUNT(INDEX(Settings!$C$2:$C$8,P491))=0,"",IF(AND(INDEX(Settings!$D$2:$D$8,P491)="H",H491=""),"",IF(INDEX(Settings!$D$2:$D$8,P491)="A",A491,IF(INDEX(Settings!$D$2:$D$8,P491)="HA",IF(H491="",A491,H491),H491))+INDEX(Settings!$C$2:$C$8,P491))))</f>
        <v/>
      </c>
      <c r="K491" s="35">
        <f>IF(A491="",IF(B491&lt;&gt;"","Add date / أدخل تاريخ الاستفسار",""),IF(G491="","Set status / اختر الحالة",IF(P491="","Check status / راجع الحالة",IF(COUNT(INDEX(Settings!$C$2:$C$8,P491))=0,"Closed / مغلق",IF(AND(INDEX(Settings!$D$2:$D$8,P491)="H",H491=""),"Add last follow-up date / أدخل تاريخ آخر متابعة",IF(J491&lt;TODAY(),"OVERDUE / متأخر",IF(J491=TODAY(),"DUE TODAY / مستحق اليوم","Upcoming / قادم")))))))</f>
        <v/>
      </c>
      <c r="L491" s="36">
        <f>IF(P491="","",INDEX(Settings!$B$2:$B$8,P491))</f>
        <v/>
      </c>
      <c r="M491" s="37">
        <f>IF(OR(P491="",J491=""),"",IFERROR(SUBSTITUTE(SUBSTITUTE(INDEX(Templates!$C$2:$C$5,INDEX(Settings!$E$2:$E$8,P491)),"[Name]",B491),"[service]",D491),"Check template / راجع القالب"))</f>
        <v/>
      </c>
      <c r="N491" s="38">
        <f>IF(OR(P491="",J491=""),"",IFERROR(SUBSTITUTE(SUBSTITUTE(INDEX(Templates!$D$2:$D$5,INDEX(Settings!$E$2:$E$8,P491)),"[Name]",B491),"[service]",D491),"Check template / راجع القالب"))</f>
        <v/>
      </c>
      <c r="O491">
        <f>IF(OR(P491="",A491=""),"",IF(J491&lt;&gt;"",J491+ROW()/100000,IF(COUNT(INDEX(Settings!$C$2:$C$8,P491))=0,"",A491+ROW()/100000)))</f>
        <v/>
      </c>
      <c r="P491">
        <f>IF(OR(A491="",G491=""),"",IFERROR(MATCH(G491,Settings!$A$2:$A$8,0),""))</f>
        <v/>
      </c>
    </row>
    <row r="492">
      <c r="A492" s="30" t="n"/>
      <c r="B492" s="31" t="n"/>
      <c r="C492" s="31" t="n"/>
      <c r="D492" s="31" t="n"/>
      <c r="E492" s="31" t="n"/>
      <c r="F492" s="32" t="n"/>
      <c r="G492" s="31" t="n"/>
      <c r="H492" s="30" t="n"/>
      <c r="I492" s="33">
        <f>IF(A492="","",MAX(0,TODAY()-A492))</f>
        <v/>
      </c>
      <c r="J492" s="34">
        <f>IF(OR(P492="",A492=""),"",IF(COUNT(INDEX(Settings!$C$2:$C$8,P492))=0,"",IF(AND(INDEX(Settings!$D$2:$D$8,P492)="H",H492=""),"",IF(INDEX(Settings!$D$2:$D$8,P492)="A",A492,IF(INDEX(Settings!$D$2:$D$8,P492)="HA",IF(H492="",A492,H492),H492))+INDEX(Settings!$C$2:$C$8,P492))))</f>
        <v/>
      </c>
      <c r="K492" s="35">
        <f>IF(A492="",IF(B492&lt;&gt;"","Add date / أدخل تاريخ الاستفسار",""),IF(G492="","Set status / اختر الحالة",IF(P492="","Check status / راجع الحالة",IF(COUNT(INDEX(Settings!$C$2:$C$8,P492))=0,"Closed / مغلق",IF(AND(INDEX(Settings!$D$2:$D$8,P492)="H",H492=""),"Add last follow-up date / أدخل تاريخ آخر متابعة",IF(J492&lt;TODAY(),"OVERDUE / متأخر",IF(J492=TODAY(),"DUE TODAY / مستحق اليوم","Upcoming / قادم")))))))</f>
        <v/>
      </c>
      <c r="L492" s="36">
        <f>IF(P492="","",INDEX(Settings!$B$2:$B$8,P492))</f>
        <v/>
      </c>
      <c r="M492" s="37">
        <f>IF(OR(P492="",J492=""),"",IFERROR(SUBSTITUTE(SUBSTITUTE(INDEX(Templates!$C$2:$C$5,INDEX(Settings!$E$2:$E$8,P492)),"[Name]",B492),"[service]",D492),"Check template / راجع القالب"))</f>
        <v/>
      </c>
      <c r="N492" s="38">
        <f>IF(OR(P492="",J492=""),"",IFERROR(SUBSTITUTE(SUBSTITUTE(INDEX(Templates!$D$2:$D$5,INDEX(Settings!$E$2:$E$8,P492)),"[Name]",B492),"[service]",D492),"Check template / راجع القالب"))</f>
        <v/>
      </c>
      <c r="O492">
        <f>IF(OR(P492="",A492=""),"",IF(J492&lt;&gt;"",J492+ROW()/100000,IF(COUNT(INDEX(Settings!$C$2:$C$8,P492))=0,"",A492+ROW()/100000)))</f>
        <v/>
      </c>
      <c r="P492">
        <f>IF(OR(A492="",G492=""),"",IFERROR(MATCH(G492,Settings!$A$2:$A$8,0),""))</f>
        <v/>
      </c>
    </row>
    <row r="493">
      <c r="A493" s="30" t="n"/>
      <c r="B493" s="31" t="n"/>
      <c r="C493" s="31" t="n"/>
      <c r="D493" s="31" t="n"/>
      <c r="E493" s="31" t="n"/>
      <c r="F493" s="32" t="n"/>
      <c r="G493" s="31" t="n"/>
      <c r="H493" s="30" t="n"/>
      <c r="I493" s="33">
        <f>IF(A493="","",MAX(0,TODAY()-A493))</f>
        <v/>
      </c>
      <c r="J493" s="34">
        <f>IF(OR(P493="",A493=""),"",IF(COUNT(INDEX(Settings!$C$2:$C$8,P493))=0,"",IF(AND(INDEX(Settings!$D$2:$D$8,P493)="H",H493=""),"",IF(INDEX(Settings!$D$2:$D$8,P493)="A",A493,IF(INDEX(Settings!$D$2:$D$8,P493)="HA",IF(H493="",A493,H493),H493))+INDEX(Settings!$C$2:$C$8,P493))))</f>
        <v/>
      </c>
      <c r="K493" s="35">
        <f>IF(A493="",IF(B493&lt;&gt;"","Add date / أدخل تاريخ الاستفسار",""),IF(G493="","Set status / اختر الحالة",IF(P493="","Check status / راجع الحالة",IF(COUNT(INDEX(Settings!$C$2:$C$8,P493))=0,"Closed / مغلق",IF(AND(INDEX(Settings!$D$2:$D$8,P493)="H",H493=""),"Add last follow-up date / أدخل تاريخ آخر متابعة",IF(J493&lt;TODAY(),"OVERDUE / متأخر",IF(J493=TODAY(),"DUE TODAY / مستحق اليوم","Upcoming / قادم")))))))</f>
        <v/>
      </c>
      <c r="L493" s="36">
        <f>IF(P493="","",INDEX(Settings!$B$2:$B$8,P493))</f>
        <v/>
      </c>
      <c r="M493" s="37">
        <f>IF(OR(P493="",J493=""),"",IFERROR(SUBSTITUTE(SUBSTITUTE(INDEX(Templates!$C$2:$C$5,INDEX(Settings!$E$2:$E$8,P493)),"[Name]",B493),"[service]",D493),"Check template / راجع القالب"))</f>
        <v/>
      </c>
      <c r="N493" s="38">
        <f>IF(OR(P493="",J493=""),"",IFERROR(SUBSTITUTE(SUBSTITUTE(INDEX(Templates!$D$2:$D$5,INDEX(Settings!$E$2:$E$8,P493)),"[Name]",B493),"[service]",D493),"Check template / راجع القالب"))</f>
        <v/>
      </c>
      <c r="O493">
        <f>IF(OR(P493="",A493=""),"",IF(J493&lt;&gt;"",J493+ROW()/100000,IF(COUNT(INDEX(Settings!$C$2:$C$8,P493))=0,"",A493+ROW()/100000)))</f>
        <v/>
      </c>
      <c r="P493">
        <f>IF(OR(A493="",G493=""),"",IFERROR(MATCH(G493,Settings!$A$2:$A$8,0),""))</f>
        <v/>
      </c>
    </row>
    <row r="494">
      <c r="A494" s="30" t="n"/>
      <c r="B494" s="31" t="n"/>
      <c r="C494" s="31" t="n"/>
      <c r="D494" s="31" t="n"/>
      <c r="E494" s="31" t="n"/>
      <c r="F494" s="32" t="n"/>
      <c r="G494" s="31" t="n"/>
      <c r="H494" s="30" t="n"/>
      <c r="I494" s="33">
        <f>IF(A494="","",MAX(0,TODAY()-A494))</f>
        <v/>
      </c>
      <c r="J494" s="34">
        <f>IF(OR(P494="",A494=""),"",IF(COUNT(INDEX(Settings!$C$2:$C$8,P494))=0,"",IF(AND(INDEX(Settings!$D$2:$D$8,P494)="H",H494=""),"",IF(INDEX(Settings!$D$2:$D$8,P494)="A",A494,IF(INDEX(Settings!$D$2:$D$8,P494)="HA",IF(H494="",A494,H494),H494))+INDEX(Settings!$C$2:$C$8,P494))))</f>
        <v/>
      </c>
      <c r="K494" s="35">
        <f>IF(A494="",IF(B494&lt;&gt;"","Add date / أدخل تاريخ الاستفسار",""),IF(G494="","Set status / اختر الحالة",IF(P494="","Check status / راجع الحالة",IF(COUNT(INDEX(Settings!$C$2:$C$8,P494))=0,"Closed / مغلق",IF(AND(INDEX(Settings!$D$2:$D$8,P494)="H",H494=""),"Add last follow-up date / أدخل تاريخ آخر متابعة",IF(J494&lt;TODAY(),"OVERDUE / متأخر",IF(J494=TODAY(),"DUE TODAY / مستحق اليوم","Upcoming / قادم")))))))</f>
        <v/>
      </c>
      <c r="L494" s="36">
        <f>IF(P494="","",INDEX(Settings!$B$2:$B$8,P494))</f>
        <v/>
      </c>
      <c r="M494" s="37">
        <f>IF(OR(P494="",J494=""),"",IFERROR(SUBSTITUTE(SUBSTITUTE(INDEX(Templates!$C$2:$C$5,INDEX(Settings!$E$2:$E$8,P494)),"[Name]",B494),"[service]",D494),"Check template / راجع القالب"))</f>
        <v/>
      </c>
      <c r="N494" s="38">
        <f>IF(OR(P494="",J494=""),"",IFERROR(SUBSTITUTE(SUBSTITUTE(INDEX(Templates!$D$2:$D$5,INDEX(Settings!$E$2:$E$8,P494)),"[Name]",B494),"[service]",D494),"Check template / راجع القالب"))</f>
        <v/>
      </c>
      <c r="O494">
        <f>IF(OR(P494="",A494=""),"",IF(J494&lt;&gt;"",J494+ROW()/100000,IF(COUNT(INDEX(Settings!$C$2:$C$8,P494))=0,"",A494+ROW()/100000)))</f>
        <v/>
      </c>
      <c r="P494">
        <f>IF(OR(A494="",G494=""),"",IFERROR(MATCH(G494,Settings!$A$2:$A$8,0),""))</f>
        <v/>
      </c>
    </row>
    <row r="495">
      <c r="A495" s="30" t="n"/>
      <c r="B495" s="31" t="n"/>
      <c r="C495" s="31" t="n"/>
      <c r="D495" s="31" t="n"/>
      <c r="E495" s="31" t="n"/>
      <c r="F495" s="32" t="n"/>
      <c r="G495" s="31" t="n"/>
      <c r="H495" s="30" t="n"/>
      <c r="I495" s="33">
        <f>IF(A495="","",MAX(0,TODAY()-A495))</f>
        <v/>
      </c>
      <c r="J495" s="34">
        <f>IF(OR(P495="",A495=""),"",IF(COUNT(INDEX(Settings!$C$2:$C$8,P495))=0,"",IF(AND(INDEX(Settings!$D$2:$D$8,P495)="H",H495=""),"",IF(INDEX(Settings!$D$2:$D$8,P495)="A",A495,IF(INDEX(Settings!$D$2:$D$8,P495)="HA",IF(H495="",A495,H495),H495))+INDEX(Settings!$C$2:$C$8,P495))))</f>
        <v/>
      </c>
      <c r="K495" s="35">
        <f>IF(A495="",IF(B495&lt;&gt;"","Add date / أدخل تاريخ الاستفسار",""),IF(G495="","Set status / اختر الحالة",IF(P495="","Check status / راجع الحالة",IF(COUNT(INDEX(Settings!$C$2:$C$8,P495))=0,"Closed / مغلق",IF(AND(INDEX(Settings!$D$2:$D$8,P495)="H",H495=""),"Add last follow-up date / أدخل تاريخ آخر متابعة",IF(J495&lt;TODAY(),"OVERDUE / متأخر",IF(J495=TODAY(),"DUE TODAY / مستحق اليوم","Upcoming / قادم")))))))</f>
        <v/>
      </c>
      <c r="L495" s="36">
        <f>IF(P495="","",INDEX(Settings!$B$2:$B$8,P495))</f>
        <v/>
      </c>
      <c r="M495" s="37">
        <f>IF(OR(P495="",J495=""),"",IFERROR(SUBSTITUTE(SUBSTITUTE(INDEX(Templates!$C$2:$C$5,INDEX(Settings!$E$2:$E$8,P495)),"[Name]",B495),"[service]",D495),"Check template / راجع القالب"))</f>
        <v/>
      </c>
      <c r="N495" s="38">
        <f>IF(OR(P495="",J495=""),"",IFERROR(SUBSTITUTE(SUBSTITUTE(INDEX(Templates!$D$2:$D$5,INDEX(Settings!$E$2:$E$8,P495)),"[Name]",B495),"[service]",D495),"Check template / راجع القالب"))</f>
        <v/>
      </c>
      <c r="O495">
        <f>IF(OR(P495="",A495=""),"",IF(J495&lt;&gt;"",J495+ROW()/100000,IF(COUNT(INDEX(Settings!$C$2:$C$8,P495))=0,"",A495+ROW()/100000)))</f>
        <v/>
      </c>
      <c r="P495">
        <f>IF(OR(A495="",G495=""),"",IFERROR(MATCH(G495,Settings!$A$2:$A$8,0),""))</f>
        <v/>
      </c>
    </row>
    <row r="496">
      <c r="A496" s="30" t="n"/>
      <c r="B496" s="31" t="n"/>
      <c r="C496" s="31" t="n"/>
      <c r="D496" s="31" t="n"/>
      <c r="E496" s="31" t="n"/>
      <c r="F496" s="32" t="n"/>
      <c r="G496" s="31" t="n"/>
      <c r="H496" s="30" t="n"/>
      <c r="I496" s="33">
        <f>IF(A496="","",MAX(0,TODAY()-A496))</f>
        <v/>
      </c>
      <c r="J496" s="34">
        <f>IF(OR(P496="",A496=""),"",IF(COUNT(INDEX(Settings!$C$2:$C$8,P496))=0,"",IF(AND(INDEX(Settings!$D$2:$D$8,P496)="H",H496=""),"",IF(INDEX(Settings!$D$2:$D$8,P496)="A",A496,IF(INDEX(Settings!$D$2:$D$8,P496)="HA",IF(H496="",A496,H496),H496))+INDEX(Settings!$C$2:$C$8,P496))))</f>
        <v/>
      </c>
      <c r="K496" s="35">
        <f>IF(A496="",IF(B496&lt;&gt;"","Add date / أدخل تاريخ الاستفسار",""),IF(G496="","Set status / اختر الحالة",IF(P496="","Check status / راجع الحالة",IF(COUNT(INDEX(Settings!$C$2:$C$8,P496))=0,"Closed / مغلق",IF(AND(INDEX(Settings!$D$2:$D$8,P496)="H",H496=""),"Add last follow-up date / أدخل تاريخ آخر متابعة",IF(J496&lt;TODAY(),"OVERDUE / متأخر",IF(J496=TODAY(),"DUE TODAY / مستحق اليوم","Upcoming / قادم")))))))</f>
        <v/>
      </c>
      <c r="L496" s="36">
        <f>IF(P496="","",INDEX(Settings!$B$2:$B$8,P496))</f>
        <v/>
      </c>
      <c r="M496" s="37">
        <f>IF(OR(P496="",J496=""),"",IFERROR(SUBSTITUTE(SUBSTITUTE(INDEX(Templates!$C$2:$C$5,INDEX(Settings!$E$2:$E$8,P496)),"[Name]",B496),"[service]",D496),"Check template / راجع القالب"))</f>
        <v/>
      </c>
      <c r="N496" s="38">
        <f>IF(OR(P496="",J496=""),"",IFERROR(SUBSTITUTE(SUBSTITUTE(INDEX(Templates!$D$2:$D$5,INDEX(Settings!$E$2:$E$8,P496)),"[Name]",B496),"[service]",D496),"Check template / راجع القالب"))</f>
        <v/>
      </c>
      <c r="O496">
        <f>IF(OR(P496="",A496=""),"",IF(J496&lt;&gt;"",J496+ROW()/100000,IF(COUNT(INDEX(Settings!$C$2:$C$8,P496))=0,"",A496+ROW()/100000)))</f>
        <v/>
      </c>
      <c r="P496">
        <f>IF(OR(A496="",G496=""),"",IFERROR(MATCH(G496,Settings!$A$2:$A$8,0),""))</f>
        <v/>
      </c>
    </row>
    <row r="497">
      <c r="A497" s="30" t="n"/>
      <c r="B497" s="31" t="n"/>
      <c r="C497" s="31" t="n"/>
      <c r="D497" s="31" t="n"/>
      <c r="E497" s="31" t="n"/>
      <c r="F497" s="32" t="n"/>
      <c r="G497" s="31" t="n"/>
      <c r="H497" s="30" t="n"/>
      <c r="I497" s="33">
        <f>IF(A497="","",MAX(0,TODAY()-A497))</f>
        <v/>
      </c>
      <c r="J497" s="34">
        <f>IF(OR(P497="",A497=""),"",IF(COUNT(INDEX(Settings!$C$2:$C$8,P497))=0,"",IF(AND(INDEX(Settings!$D$2:$D$8,P497)="H",H497=""),"",IF(INDEX(Settings!$D$2:$D$8,P497)="A",A497,IF(INDEX(Settings!$D$2:$D$8,P497)="HA",IF(H497="",A497,H497),H497))+INDEX(Settings!$C$2:$C$8,P497))))</f>
        <v/>
      </c>
      <c r="K497" s="35">
        <f>IF(A497="",IF(B497&lt;&gt;"","Add date / أدخل تاريخ الاستفسار",""),IF(G497="","Set status / اختر الحالة",IF(P497="","Check status / راجع الحالة",IF(COUNT(INDEX(Settings!$C$2:$C$8,P497))=0,"Closed / مغلق",IF(AND(INDEX(Settings!$D$2:$D$8,P497)="H",H497=""),"Add last follow-up date / أدخل تاريخ آخر متابعة",IF(J497&lt;TODAY(),"OVERDUE / متأخر",IF(J497=TODAY(),"DUE TODAY / مستحق اليوم","Upcoming / قادم")))))))</f>
        <v/>
      </c>
      <c r="L497" s="36">
        <f>IF(P497="","",INDEX(Settings!$B$2:$B$8,P497))</f>
        <v/>
      </c>
      <c r="M497" s="37">
        <f>IF(OR(P497="",J497=""),"",IFERROR(SUBSTITUTE(SUBSTITUTE(INDEX(Templates!$C$2:$C$5,INDEX(Settings!$E$2:$E$8,P497)),"[Name]",B497),"[service]",D497),"Check template / راجع القالب"))</f>
        <v/>
      </c>
      <c r="N497" s="38">
        <f>IF(OR(P497="",J497=""),"",IFERROR(SUBSTITUTE(SUBSTITUTE(INDEX(Templates!$D$2:$D$5,INDEX(Settings!$E$2:$E$8,P497)),"[Name]",B497),"[service]",D497),"Check template / راجع القالب"))</f>
        <v/>
      </c>
      <c r="O497">
        <f>IF(OR(P497="",A497=""),"",IF(J497&lt;&gt;"",J497+ROW()/100000,IF(COUNT(INDEX(Settings!$C$2:$C$8,P497))=0,"",A497+ROW()/100000)))</f>
        <v/>
      </c>
      <c r="P497">
        <f>IF(OR(A497="",G497=""),"",IFERROR(MATCH(G497,Settings!$A$2:$A$8,0),""))</f>
        <v/>
      </c>
    </row>
    <row r="498">
      <c r="A498" s="30" t="n"/>
      <c r="B498" s="31" t="n"/>
      <c r="C498" s="31" t="n"/>
      <c r="D498" s="31" t="n"/>
      <c r="E498" s="31" t="n"/>
      <c r="F498" s="32" t="n"/>
      <c r="G498" s="31" t="n"/>
      <c r="H498" s="30" t="n"/>
      <c r="I498" s="33">
        <f>IF(A498="","",MAX(0,TODAY()-A498))</f>
        <v/>
      </c>
      <c r="J498" s="34">
        <f>IF(OR(P498="",A498=""),"",IF(COUNT(INDEX(Settings!$C$2:$C$8,P498))=0,"",IF(AND(INDEX(Settings!$D$2:$D$8,P498)="H",H498=""),"",IF(INDEX(Settings!$D$2:$D$8,P498)="A",A498,IF(INDEX(Settings!$D$2:$D$8,P498)="HA",IF(H498="",A498,H498),H498))+INDEX(Settings!$C$2:$C$8,P498))))</f>
        <v/>
      </c>
      <c r="K498" s="35">
        <f>IF(A498="",IF(B498&lt;&gt;"","Add date / أدخل تاريخ الاستفسار",""),IF(G498="","Set status / اختر الحالة",IF(P498="","Check status / راجع الحالة",IF(COUNT(INDEX(Settings!$C$2:$C$8,P498))=0,"Closed / مغلق",IF(AND(INDEX(Settings!$D$2:$D$8,P498)="H",H498=""),"Add last follow-up date / أدخل تاريخ آخر متابعة",IF(J498&lt;TODAY(),"OVERDUE / متأخر",IF(J498=TODAY(),"DUE TODAY / مستحق اليوم","Upcoming / قادم")))))))</f>
        <v/>
      </c>
      <c r="L498" s="36">
        <f>IF(P498="","",INDEX(Settings!$B$2:$B$8,P498))</f>
        <v/>
      </c>
      <c r="M498" s="37">
        <f>IF(OR(P498="",J498=""),"",IFERROR(SUBSTITUTE(SUBSTITUTE(INDEX(Templates!$C$2:$C$5,INDEX(Settings!$E$2:$E$8,P498)),"[Name]",B498),"[service]",D498),"Check template / راجع القالب"))</f>
        <v/>
      </c>
      <c r="N498" s="38">
        <f>IF(OR(P498="",J498=""),"",IFERROR(SUBSTITUTE(SUBSTITUTE(INDEX(Templates!$D$2:$D$5,INDEX(Settings!$E$2:$E$8,P498)),"[Name]",B498),"[service]",D498),"Check template / راجع القالب"))</f>
        <v/>
      </c>
      <c r="O498">
        <f>IF(OR(P498="",A498=""),"",IF(J498&lt;&gt;"",J498+ROW()/100000,IF(COUNT(INDEX(Settings!$C$2:$C$8,P498))=0,"",A498+ROW()/100000)))</f>
        <v/>
      </c>
      <c r="P498">
        <f>IF(OR(A498="",G498=""),"",IFERROR(MATCH(G498,Settings!$A$2:$A$8,0),""))</f>
        <v/>
      </c>
    </row>
    <row r="499">
      <c r="A499" s="30" t="n"/>
      <c r="B499" s="31" t="n"/>
      <c r="C499" s="31" t="n"/>
      <c r="D499" s="31" t="n"/>
      <c r="E499" s="31" t="n"/>
      <c r="F499" s="32" t="n"/>
      <c r="G499" s="31" t="n"/>
      <c r="H499" s="30" t="n"/>
      <c r="I499" s="33">
        <f>IF(A499="","",MAX(0,TODAY()-A499))</f>
        <v/>
      </c>
      <c r="J499" s="34">
        <f>IF(OR(P499="",A499=""),"",IF(COUNT(INDEX(Settings!$C$2:$C$8,P499))=0,"",IF(AND(INDEX(Settings!$D$2:$D$8,P499)="H",H499=""),"",IF(INDEX(Settings!$D$2:$D$8,P499)="A",A499,IF(INDEX(Settings!$D$2:$D$8,P499)="HA",IF(H499="",A499,H499),H499))+INDEX(Settings!$C$2:$C$8,P499))))</f>
        <v/>
      </c>
      <c r="K499" s="35">
        <f>IF(A499="",IF(B499&lt;&gt;"","Add date / أدخل تاريخ الاستفسار",""),IF(G499="","Set status / اختر الحالة",IF(P499="","Check status / راجع الحالة",IF(COUNT(INDEX(Settings!$C$2:$C$8,P499))=0,"Closed / مغلق",IF(AND(INDEX(Settings!$D$2:$D$8,P499)="H",H499=""),"Add last follow-up date / أدخل تاريخ آخر متابعة",IF(J499&lt;TODAY(),"OVERDUE / متأخر",IF(J499=TODAY(),"DUE TODAY / مستحق اليوم","Upcoming / قادم")))))))</f>
        <v/>
      </c>
      <c r="L499" s="36">
        <f>IF(P499="","",INDEX(Settings!$B$2:$B$8,P499))</f>
        <v/>
      </c>
      <c r="M499" s="37">
        <f>IF(OR(P499="",J499=""),"",IFERROR(SUBSTITUTE(SUBSTITUTE(INDEX(Templates!$C$2:$C$5,INDEX(Settings!$E$2:$E$8,P499)),"[Name]",B499),"[service]",D499),"Check template / راجع القالب"))</f>
        <v/>
      </c>
      <c r="N499" s="38">
        <f>IF(OR(P499="",J499=""),"",IFERROR(SUBSTITUTE(SUBSTITUTE(INDEX(Templates!$D$2:$D$5,INDEX(Settings!$E$2:$E$8,P499)),"[Name]",B499),"[service]",D499),"Check template / راجع القالب"))</f>
        <v/>
      </c>
      <c r="O499">
        <f>IF(OR(P499="",A499=""),"",IF(J499&lt;&gt;"",J499+ROW()/100000,IF(COUNT(INDEX(Settings!$C$2:$C$8,P499))=0,"",A499+ROW()/100000)))</f>
        <v/>
      </c>
      <c r="P499">
        <f>IF(OR(A499="",G499=""),"",IFERROR(MATCH(G499,Settings!$A$2:$A$8,0),""))</f>
        <v/>
      </c>
    </row>
    <row r="500">
      <c r="A500" s="30" t="n"/>
      <c r="B500" s="31" t="n"/>
      <c r="C500" s="31" t="n"/>
      <c r="D500" s="31" t="n"/>
      <c r="E500" s="31" t="n"/>
      <c r="F500" s="32" t="n"/>
      <c r="G500" s="31" t="n"/>
      <c r="H500" s="30" t="n"/>
      <c r="I500" s="33">
        <f>IF(A500="","",MAX(0,TODAY()-A500))</f>
        <v/>
      </c>
      <c r="J500" s="34">
        <f>IF(OR(P500="",A500=""),"",IF(COUNT(INDEX(Settings!$C$2:$C$8,P500))=0,"",IF(AND(INDEX(Settings!$D$2:$D$8,P500)="H",H500=""),"",IF(INDEX(Settings!$D$2:$D$8,P500)="A",A500,IF(INDEX(Settings!$D$2:$D$8,P500)="HA",IF(H500="",A500,H500),H500))+INDEX(Settings!$C$2:$C$8,P500))))</f>
        <v/>
      </c>
      <c r="K500" s="35">
        <f>IF(A500="",IF(B500&lt;&gt;"","Add date / أدخل تاريخ الاستفسار",""),IF(G500="","Set status / اختر الحالة",IF(P500="","Check status / راجع الحالة",IF(COUNT(INDEX(Settings!$C$2:$C$8,P500))=0,"Closed / مغلق",IF(AND(INDEX(Settings!$D$2:$D$8,P500)="H",H500=""),"Add last follow-up date / أدخل تاريخ آخر متابعة",IF(J500&lt;TODAY(),"OVERDUE / متأخر",IF(J500=TODAY(),"DUE TODAY / مستحق اليوم","Upcoming / قادم")))))))</f>
        <v/>
      </c>
      <c r="L500" s="36">
        <f>IF(P500="","",INDEX(Settings!$B$2:$B$8,P500))</f>
        <v/>
      </c>
      <c r="M500" s="37">
        <f>IF(OR(P500="",J500=""),"",IFERROR(SUBSTITUTE(SUBSTITUTE(INDEX(Templates!$C$2:$C$5,INDEX(Settings!$E$2:$E$8,P500)),"[Name]",B500),"[service]",D500),"Check template / راجع القالب"))</f>
        <v/>
      </c>
      <c r="N500" s="38">
        <f>IF(OR(P500="",J500=""),"",IFERROR(SUBSTITUTE(SUBSTITUTE(INDEX(Templates!$D$2:$D$5,INDEX(Settings!$E$2:$E$8,P500)),"[Name]",B500),"[service]",D500),"Check template / راجع القالب"))</f>
        <v/>
      </c>
      <c r="O500">
        <f>IF(OR(P500="",A500=""),"",IF(J500&lt;&gt;"",J500+ROW()/100000,IF(COUNT(INDEX(Settings!$C$2:$C$8,P500))=0,"",A500+ROW()/100000)))</f>
        <v/>
      </c>
      <c r="P500">
        <f>IF(OR(A500="",G500=""),"",IFERROR(MATCH(G500,Settings!$A$2:$A$8,0),""))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1"/>
  <autoFilter ref="A1:N500"/>
  <conditionalFormatting sqref="K2:K500">
    <cfRule type="expression" priority="1" dxfId="0">
      <formula>LEFT($K2,7)="OVERDUE"</formula>
    </cfRule>
    <cfRule type="expression" priority="2" dxfId="1">
      <formula>LEFT($K2,3)="DUE"</formula>
    </cfRule>
    <cfRule type="expression" priority="3" dxfId="2">
      <formula>LEFT($K2,8)="Upcoming"</formula>
    </cfRule>
    <cfRule type="expression" priority="4" dxfId="3" stopIfTrue="1">
      <formula>OR(LEFT($K2,3)="Set",LEFT($K2,5)="Check",LEFT($K2,3)="Add")</formula>
    </cfRule>
  </conditionalFormatting>
  <conditionalFormatting sqref="B2:B500">
    <cfRule type="expression" priority="5" dxfId="4">
      <formula>AND($A2&lt;&gt;"",OR($G2="New enquiry",$G2="Quote sent",$G2="Follow-up 1",$G2="Follow-up 2"),$B2="")</formula>
    </cfRule>
  </conditionalFormatting>
  <conditionalFormatting sqref="D2:D500">
    <cfRule type="expression" priority="6" dxfId="4">
      <formula>AND($A2&lt;&gt;"",OR($G2="New enquiry",$G2="Quote sent",$G2="Follow-up 1",$G2="Follow-up 2"),$D2="")</formula>
    </cfRule>
  </conditionalFormatting>
  <conditionalFormatting sqref="F2:F500">
    <cfRule type="expression" priority="7" dxfId="4">
      <formula>AND($A2&lt;&gt;"",OR($G2="New enquiry",$G2="Quote sent",$G2="Follow-up 1",$G2="Follow-up 2"),$F2="")</formula>
    </cfRule>
  </conditionalFormatting>
  <conditionalFormatting sqref="G2:G500">
    <cfRule type="expression" priority="8" dxfId="5">
      <formula>$G2="Won"</formula>
    </cfRule>
    <cfRule type="expression" priority="9" dxfId="6">
      <formula>$G2="Lost"</formula>
    </cfRule>
    <cfRule type="expression" priority="10" dxfId="7">
      <formula>$G2="No reply (closed)"</formula>
    </cfRule>
  </conditionalFormatting>
  <dataValidations count="5">
    <dataValidation sqref="G2:G500" showDropDown="0" showInputMessage="0" showErrorMessage="1" allowBlank="1" error="Pick a status from the list. / اختر حالة من القائمة." type="list">
      <formula1>=Settings!$A$2:$A$8</formula1>
    </dataValidation>
    <dataValidation sqref="E2:E500" showDropDown="0" showInputMessage="0" showErrorMessage="0" allowBlank="1" type="list">
      <formula1>=Settings!$G$2:$G$6</formula1>
    </dataValidation>
    <dataValidation sqref="F2:F500" showDropDown="0" showInputMessage="0" showErrorMessage="1" allowBlank="1" error="Enter an amount in OMR (0 or more). / أدخل مبلغاً بالريال العماني." type="decimal" operator="greaterThanOrEqual">
      <formula1>0</formula1>
    </dataValidation>
    <dataValidation sqref="A2:A500 H2:H500" showDropDown="0" showInputMessage="0" showErrorMessage="1" allowBlank="1" error="Enter a valid date. / أدخل تاريخاً صحيحاً." type="date" operator="greaterThan">
      <formula1>36526</formula1>
    </dataValidation>
    <dataValidation sqref="A2:A500 H2:H500" showDropDown="0" showInputMessage="0" showErrorMessage="1" allowBlank="1" error="Enter a valid date. / أدخل تاريخاً صحيحاً.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A94A6"/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70" customWidth="1" min="3" max="3"/>
    <col width="70" customWidth="1" min="4" max="4"/>
  </cols>
  <sheetData>
    <row r="1">
      <c r="A1" s="39" t="inlineStr">
        <is>
          <t>#</t>
        </is>
      </c>
      <c r="B1" s="39" t="inlineStr">
        <is>
          <t>Stage / المرحلة</t>
        </is>
      </c>
      <c r="C1" s="39" t="inlineStr">
        <is>
          <t>English (copy-ready)</t>
        </is>
      </c>
      <c r="D1" s="39" t="inlineStr">
        <is>
          <t>العربية (جاهز للنسخ)</t>
        </is>
      </c>
    </row>
    <row r="2" ht="62" customHeight="1">
      <c r="A2" s="18" t="n">
        <v>1</v>
      </c>
      <c r="B2" s="18" t="inlineStr">
        <is>
          <t>New enquiry — acknowledge / استفسار جديد</t>
        </is>
      </c>
      <c r="C2" s="40" t="inlineStr">
        <is>
          <t>Hello [Name], thank you for contacting us about [service]. We'll send you a quote shortly. Could you share the location and any photos of the unit?</t>
        </is>
      </c>
      <c r="D2" s="41" t="inlineStr">
        <is>
          <t>السلام عليكم [Name]، شكراً لتواصلكم بخصوص [service]. سنرسل لكم عرض السعر قريباً. هل يمكنكم مشاركة الموقع وصور للجهاز؟</t>
        </is>
      </c>
    </row>
    <row r="3" ht="62" customHeight="1">
      <c r="A3" s="18" t="n">
        <v>2</v>
      </c>
      <c r="B3" s="18" t="inlineStr">
        <is>
          <t>Quote sent — first check / عرض مُرسل</t>
        </is>
      </c>
      <c r="C3" s="40" t="inlineStr">
        <is>
          <t>Hello [Name], just checking you received our quote for [service]. Happy to answer any questions or adjust the scope.</t>
        </is>
      </c>
      <c r="D3" s="41" t="inlineStr">
        <is>
          <t>السلام عليكم [Name]، أردنا التأكد من وصول عرض السعر الخاص بـ [service]. يسعدنا الإجابة عن أي استفسار أو تعديل نطاق العمل.</t>
        </is>
      </c>
    </row>
    <row r="4" ht="62" customHeight="1">
      <c r="A4" s="18" t="n">
        <v>3</v>
      </c>
      <c r="B4" s="18" t="inlineStr">
        <is>
          <t>Follow-up 1 / متابعة ١</t>
        </is>
      </c>
      <c r="C4" s="40" t="inlineStr">
        <is>
          <t>Hello [Name], following up on the quote for [service]. If timing or budget is a concern, let us know and we'll see what we can do.</t>
        </is>
      </c>
      <c r="D4" s="41" t="inlineStr">
        <is>
          <t>السلام عليكم [Name]، نتابع معكم بخصوص عرض [service]. إذا كان الوقت أو الميزانية يشكلان عائقاً فأخبرونا لنرى ما يمكننا فعله.</t>
        </is>
      </c>
    </row>
    <row r="5" ht="62" customHeight="1">
      <c r="A5" s="18" t="n">
        <v>4</v>
      </c>
      <c r="B5" s="18" t="inlineStr">
        <is>
          <t>Follow-up 2 — final / متابعة ٢ (أخيرة)</t>
        </is>
      </c>
      <c r="C5" s="40" t="inlineStr">
        <is>
          <t>Hello [Name], we haven't heard back, so we'll close the quote for [service] for now. Message us any time to reopen it.</t>
        </is>
      </c>
      <c r="D5" s="41" t="inlineStr">
        <is>
          <t>السلام عليكم [Name]، لم يصلنا رد، لذا سنغلق عرض [service] حالياً. يمكنكم مراسلتنا في أي وقت لإعادة فتحه.</t>
        </is>
      </c>
    </row>
    <row r="7">
      <c r="A7" s="42" t="inlineStr">
        <is>
          <t>Keep [Name] and [service] in the text: they are filled in automatically. Arabic is a draft; have a native speaker review it. / أبقِ [Name] و [service] في النص. النص العربي مسودة.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94A6"/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4" customWidth="1" min="3" max="3"/>
    <col width="44" customWidth="1" min="4" max="4"/>
    <col width="12" customWidth="1" min="5" max="5"/>
    <col width="3" customWidth="1" min="6" max="6"/>
    <col width="18" customWidth="1" min="7" max="7"/>
  </cols>
  <sheetData>
    <row r="1" ht="34" customHeight="1">
      <c r="A1" s="43" t="inlineStr">
        <is>
          <t>Status</t>
        </is>
      </c>
      <c r="B1" s="43" t="inlineStr">
        <is>
          <t>الحالة</t>
        </is>
      </c>
      <c r="C1" s="43" t="inlineStr">
        <is>
          <t>Next follow-up after (days)</t>
        </is>
      </c>
      <c r="D1" s="43" t="inlineStr">
        <is>
          <t>Counted from (A = enquiry date, H = last follow-up, HA = last follow-up if entered, else enquiry date)</t>
        </is>
      </c>
      <c r="E1" s="43" t="inlineStr">
        <is>
          <t>Template #</t>
        </is>
      </c>
      <c r="F1" s="43" t="n"/>
      <c r="G1" s="43" t="inlineStr">
        <is>
          <t>Channels / القنوات</t>
        </is>
      </c>
    </row>
    <row r="2">
      <c r="A2" t="inlineStr">
        <is>
          <t>New enquiry</t>
        </is>
      </c>
      <c r="B2" s="44" t="inlineStr">
        <is>
          <t>استفسار جديد</t>
        </is>
      </c>
      <c r="C2" s="31" t="n">
        <v>1</v>
      </c>
      <c r="D2" t="inlineStr">
        <is>
          <t>A</t>
        </is>
      </c>
      <c r="E2" t="n">
        <v>1</v>
      </c>
      <c r="G2" t="inlineStr">
        <is>
          <t>WhatsApp</t>
        </is>
      </c>
    </row>
    <row r="3">
      <c r="A3" t="inlineStr">
        <is>
          <t>Quote sent</t>
        </is>
      </c>
      <c r="B3" s="44" t="inlineStr">
        <is>
          <t>عرض سعر مُرسل</t>
        </is>
      </c>
      <c r="C3" s="31" t="n">
        <v>3</v>
      </c>
      <c r="D3" t="inlineStr">
        <is>
          <t>HA</t>
        </is>
      </c>
      <c r="E3" t="n">
        <v>2</v>
      </c>
      <c r="G3" t="inlineStr">
        <is>
          <t>Call</t>
        </is>
      </c>
    </row>
    <row r="4">
      <c r="A4" t="inlineStr">
        <is>
          <t>Follow-up 1</t>
        </is>
      </c>
      <c r="B4" s="44" t="inlineStr">
        <is>
          <t>متابعة ١</t>
        </is>
      </c>
      <c r="C4" s="31" t="n">
        <v>4</v>
      </c>
      <c r="D4" t="inlineStr">
        <is>
          <t>H</t>
        </is>
      </c>
      <c r="E4" t="n">
        <v>3</v>
      </c>
      <c r="G4" t="inlineStr">
        <is>
          <t>Web form</t>
        </is>
      </c>
    </row>
    <row r="5">
      <c r="A5" t="inlineStr">
        <is>
          <t>Follow-up 2</t>
        </is>
      </c>
      <c r="B5" s="44" t="inlineStr">
        <is>
          <t>متابعة ٢</t>
        </is>
      </c>
      <c r="C5" s="31" t="n">
        <v>7</v>
      </c>
      <c r="D5" t="inlineStr">
        <is>
          <t>H</t>
        </is>
      </c>
      <c r="E5" t="n">
        <v>4</v>
      </c>
      <c r="G5" t="inlineStr">
        <is>
          <t>Walk-in</t>
        </is>
      </c>
    </row>
    <row r="6">
      <c r="A6" t="inlineStr">
        <is>
          <t>Won</t>
        </is>
      </c>
      <c r="B6" s="44" t="inlineStr">
        <is>
          <t>تم قبول العرض</t>
        </is>
      </c>
      <c r="C6" s="31" t="n"/>
      <c r="G6" t="inlineStr">
        <is>
          <t>Other</t>
        </is>
      </c>
    </row>
    <row r="7">
      <c r="A7" t="inlineStr">
        <is>
          <t>Lost</t>
        </is>
      </c>
      <c r="B7" s="44" t="inlineStr">
        <is>
          <t>لم يتم قبول العرض</t>
        </is>
      </c>
      <c r="C7" s="31" t="n"/>
    </row>
    <row r="8">
      <c r="A8" t="inlineStr">
        <is>
          <t>No reply (closed)</t>
        </is>
      </c>
      <c r="B8" s="44" t="inlineStr">
        <is>
          <t>لم يرد العميل (مغلق)</t>
        </is>
      </c>
      <c r="C8" s="31" t="n"/>
    </row>
    <row r="10">
      <c r="A10" s="42" t="inlineStr">
        <is>
          <t>Yellow cells are yours to edit: change the delay days to change how fast reminders fire. / الخلايا الصفراء قابلة للتعديل: غيّر عدد الأيام لتغيير موعد التذكير.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C2:C8" showDropDown="0" showInputMessage="0" showErrorMessage="1" allowBlank="1" error="Enter a whole number of days (0–60). / أدخل عدداً صحيحاً من الأيام." type="whole" operator="between">
      <formula1>0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2026-10-22T07:51:09Z</dcterms:created>
  <dcterms:modified xsi:type="dcterms:W3CDTF">2026-10-22T07:51:09Z</dcterms:modified>
</cp:coreProperties>
</file>